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ENTRO\PROJETO BÁSICO - UBS CENTRO\"/>
    </mc:Choice>
  </mc:AlternateContent>
  <xr:revisionPtr revIDLastSave="0" documentId="13_ncr:1_{722E7C4F-8595-469A-8054-A20C6300FA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 ORÇ" sheetId="6" r:id="rId1"/>
    <sheet name="MM CALC" sheetId="21" r:id="rId2"/>
    <sheet name="CRON" sheetId="7" r:id="rId3"/>
  </sheets>
  <externalReferences>
    <externalReference r:id="rId4"/>
  </externalReferences>
  <definedNames>
    <definedName name="_xlnm._FilterDatabase" localSheetId="2" hidden="1">CRON!$A$7:$J$7</definedName>
    <definedName name="_xlnm._FilterDatabase" localSheetId="1" hidden="1">'MM CALC'!$A$7:$G$21</definedName>
    <definedName name="_xlnm._FilterDatabase" localSheetId="0" hidden="1">'PLAN ORÇ'!$A$10:$I$24</definedName>
    <definedName name="_xlnm.Print_Area" localSheetId="2">CRON!$A$1:$H$24</definedName>
    <definedName name="_xlnm.Print_Area" localSheetId="1">'MM CALC'!$A$1:$G$29</definedName>
    <definedName name="_xlnm.Print_Area" localSheetId="0">'PLAN ORÇ'!$A$1:$I$31</definedName>
    <definedName name="_xlnm.Database">TEXT([1]Dados!$G$29,"mm-aaaa")</definedName>
    <definedName name="Fonte" localSheetId="1">'MM CALC'!#REF!</definedName>
    <definedName name="Fonte">'PLAN ORÇ'!$I1</definedName>
    <definedName name="nao" localSheetId="1">#REF!</definedName>
    <definedName name="nao">#REF!</definedName>
    <definedName name="_xlnm.Print_Titles" localSheetId="1">'MM CALC'!$1:$8</definedName>
    <definedName name="_xlnm.Print_Titles" localSheetId="0">'PLAN ORÇ'!$1:$9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6" l="1"/>
  <c r="I24" i="6"/>
  <c r="I17" i="6"/>
  <c r="I18" i="6"/>
  <c r="I19" i="6"/>
  <c r="I16" i="6"/>
  <c r="I13" i="6"/>
  <c r="C9" i="7"/>
  <c r="A10" i="7"/>
  <c r="A8" i="7"/>
  <c r="I12" i="6" l="1"/>
  <c r="H13" i="6"/>
  <c r="A13" i="6"/>
  <c r="B13" i="6"/>
  <c r="C13" i="6"/>
  <c r="D13" i="6"/>
  <c r="E13" i="6"/>
  <c r="F13" i="6"/>
  <c r="D12" i="6"/>
  <c r="A12" i="6"/>
  <c r="F10" i="21"/>
  <c r="F16" i="21" l="1"/>
  <c r="F14" i="21"/>
  <c r="F15" i="21" s="1"/>
  <c r="F13" i="21"/>
  <c r="A19" i="6" l="1"/>
  <c r="B19" i="6"/>
  <c r="C19" i="6"/>
  <c r="D19" i="6"/>
  <c r="E19" i="6"/>
  <c r="F19" i="6"/>
  <c r="H19" i="6"/>
  <c r="A15" i="6" l="1"/>
  <c r="D15" i="6"/>
  <c r="A16" i="6"/>
  <c r="B16" i="6"/>
  <c r="C16" i="6"/>
  <c r="D16" i="6"/>
  <c r="E16" i="6"/>
  <c r="F16" i="6"/>
  <c r="H16" i="6"/>
  <c r="A17" i="6"/>
  <c r="B17" i="6"/>
  <c r="C17" i="6"/>
  <c r="D17" i="6"/>
  <c r="E17" i="6"/>
  <c r="F17" i="6"/>
  <c r="H17" i="6"/>
  <c r="A18" i="6"/>
  <c r="B18" i="6"/>
  <c r="C18" i="6"/>
  <c r="D18" i="6"/>
  <c r="E18" i="6"/>
  <c r="F18" i="6"/>
  <c r="H18" i="6"/>
  <c r="I15" i="6" l="1"/>
  <c r="H23" i="6"/>
  <c r="A23" i="6"/>
  <c r="B23" i="6"/>
  <c r="C23" i="6"/>
  <c r="D23" i="6"/>
  <c r="E23" i="6"/>
  <c r="F23" i="6"/>
  <c r="C24" i="6" l="1"/>
  <c r="F22" i="6" l="1"/>
  <c r="I22" i="6" s="1"/>
  <c r="A22" i="6" l="1"/>
  <c r="B22" i="6"/>
  <c r="C22" i="6"/>
  <c r="D22" i="6"/>
  <c r="E22" i="6"/>
  <c r="H22" i="6"/>
  <c r="A24" i="6"/>
  <c r="B24" i="6"/>
  <c r="D24" i="6"/>
  <c r="E24" i="6"/>
  <c r="F24" i="6"/>
  <c r="H24" i="6"/>
  <c r="A14" i="6"/>
  <c r="D14" i="6"/>
  <c r="A20" i="6"/>
  <c r="D20" i="6"/>
  <c r="A21" i="6"/>
  <c r="B21" i="6"/>
  <c r="C21" i="6"/>
  <c r="D21" i="6"/>
  <c r="E21" i="6"/>
  <c r="H21" i="6"/>
  <c r="Q21" i="6" l="1"/>
  <c r="F21" i="6" l="1"/>
  <c r="I21" i="6" l="1"/>
  <c r="I20" i="6" s="1"/>
  <c r="I14" i="6" s="1"/>
  <c r="A4" i="7"/>
  <c r="A5" i="7"/>
  <c r="H5" i="7"/>
  <c r="C11" i="7" l="1"/>
  <c r="I25" i="6"/>
  <c r="D11" i="7"/>
  <c r="E11" i="7"/>
  <c r="E15" i="7" s="1"/>
  <c r="A5" i="6"/>
  <c r="E4" i="6" l="1"/>
  <c r="A6" i="6" l="1"/>
  <c r="A6" i="7"/>
  <c r="H11" i="7" l="1"/>
  <c r="C15" i="7" l="1"/>
  <c r="E10" i="7" s="1"/>
  <c r="E14" i="7" s="1"/>
  <c r="D5" i="7" l="1"/>
  <c r="D9" i="7" l="1"/>
  <c r="D15" i="7" s="1"/>
  <c r="H9" i="7" l="1"/>
  <c r="H15" i="7"/>
  <c r="C8" i="7" l="1"/>
  <c r="D10" i="7"/>
  <c r="H10" i="7" s="1"/>
  <c r="D8" i="7"/>
  <c r="C10" i="7"/>
  <c r="C14" i="7" l="1"/>
  <c r="H8" i="7"/>
  <c r="D14" i="7"/>
  <c r="H14" i="7" s="1"/>
</calcChain>
</file>

<file path=xl/sharedStrings.xml><?xml version="1.0" encoding="utf-8"?>
<sst xmlns="http://schemas.openxmlformats.org/spreadsheetml/2006/main" count="116" uniqueCount="81">
  <si>
    <t>ITEM</t>
  </si>
  <si>
    <t>DESCRIÇÃO</t>
  </si>
  <si>
    <t>CÓDIGO</t>
  </si>
  <si>
    <t>DIRETA</t>
  </si>
  <si>
    <t>INDIRETA</t>
  </si>
  <si>
    <t>(    )</t>
  </si>
  <si>
    <t>UND.</t>
  </si>
  <si>
    <t>QUANT.</t>
  </si>
  <si>
    <t>TOTAL</t>
  </si>
  <si>
    <t>FONTE</t>
  </si>
  <si>
    <t>1.1</t>
  </si>
  <si>
    <t>(  X  )</t>
  </si>
  <si>
    <t xml:space="preserve">FORMA DE
EXECUÇÃO: </t>
  </si>
  <si>
    <t>UNITÁRIO
 S/ BDI</t>
  </si>
  <si>
    <t>UNITÁRIO
C/ BDI</t>
  </si>
  <si>
    <t>FÓRMULA/MEMÓRIA</t>
  </si>
  <si>
    <t>MÊS 01</t>
  </si>
  <si>
    <t>MÊS 02</t>
  </si>
  <si>
    <t>MÊS 03</t>
  </si>
  <si>
    <t xml:space="preserve">BDI = </t>
  </si>
  <si>
    <t>FÍSICO/
FINANCEIRO</t>
  </si>
  <si>
    <t>MEMÓRIA DE CÁLCULO</t>
  </si>
  <si>
    <t>PLANILHA ORÇAMENTÁRIA DE CUSTOS</t>
  </si>
  <si>
    <t>CDIGO</t>
  </si>
  <si>
    <t>SERVIÇOS PRELIMINARES</t>
  </si>
  <si>
    <t>PINTURA</t>
  </si>
  <si>
    <t>MÊS 04</t>
  </si>
  <si>
    <t>VALOR:</t>
  </si>
  <si>
    <t>CRONOGRAMA FÍSICO-FINANCEIRO</t>
  </si>
  <si>
    <t>M2</t>
  </si>
  <si>
    <r>
      <rPr>
        <b/>
        <sz val="10"/>
        <rFont val="Arial"/>
        <family val="2"/>
      </rPr>
      <t>ISS</t>
    </r>
    <r>
      <rPr>
        <b/>
        <sz val="10"/>
        <color rgb="FFFF0000"/>
        <rFont val="Arial"/>
        <family val="2"/>
      </rPr>
      <t xml:space="preserve">
</t>
    </r>
    <r>
      <rPr>
        <b/>
        <sz val="10"/>
        <rFont val="Arial"/>
        <family val="2"/>
      </rPr>
      <t>5,00%</t>
    </r>
  </si>
  <si>
    <t>PREÇO TOTAL</t>
  </si>
  <si>
    <t>PRAZO DE EXECUÇÃO: 02 MESES</t>
  </si>
  <si>
    <t>PREFEITURA MUNICIPAL DE DIVISA ALEGRE - MG</t>
  </si>
  <si>
    <t>PREFEITURA MUNICIPAL DE DIVISA ALEGRE / MG</t>
  </si>
  <si>
    <t>PREFEITURA MUNICIPAL DE DIVISA ALEGRE 
RUA  ALFREDO LUIZ BAHIA, Nº 04, CENTRO, DIVISA ALEGRE/MG
CEP: 39.995-000   Telefones: (33) 37558135/8187                                                                                 
CNPJ Nº 01.613.073/0001-11</t>
  </si>
  <si>
    <t>Pintura interna e externa, conforme memória de cálculo de pintura em anexo</t>
  </si>
  <si>
    <t>Pintura tetos, conforme memória de cálculo de pintura em anexo</t>
  </si>
  <si>
    <t>Pintura esquadrias de madeira, conforme memória de cálculo de pintura em anexo</t>
  </si>
  <si>
    <t>___________________________________________________</t>
  </si>
  <si>
    <t>Prefeito Municipal de Divisa Alegre/MG</t>
  </si>
  <si>
    <t>MARCOS VINÍCIUS COSTA FRÓIS</t>
  </si>
  <si>
    <t>ENGENHEIRO CIVIL - CREA-MG: 250000/D</t>
  </si>
  <si>
    <t>__________________________________________________________________________</t>
  </si>
  <si>
    <t>SINAPI</t>
  </si>
  <si>
    <t>APLICAÇÃO MANUAL DE PINTURA COM TINTA LÁTEX ACRÍLICA EM TETO, DUAS DEMÃOS. AF_06/2014</t>
  </si>
  <si>
    <t>PINTURA TINTA DE ACABAMENTO (PIGMENTADA) ESMALTE SINTÉTICO BRILHANTE EM MADEIRA, 2 DEMÃOS. AF_01/2021</t>
  </si>
  <si>
    <t>JONAS COSME DE ALMEIDA</t>
  </si>
  <si>
    <t>APLICAÇÃO MANUAL DE PINTURA COM TINTA LÁTEX ACRÍLICA EM PAREDES, DUAS DEMÃOS. AF_06/2014 (PINTURA INTERNA E EXTERNA)</t>
  </si>
  <si>
    <t>COMPOSIÇÃO DO BDI  SEM DESONERAÇÃO (OBRA DE EDIFICAÇÃO) CONFORME ACÓRDÃO Nº 2622/13 E LEI Nº 13.161 DE 31/08/15</t>
  </si>
  <si>
    <t>LOCAL: PRAÇA DA LIBERDADE, N° 247, DIVISA ALEGRE - MG</t>
  </si>
  <si>
    <t>Pintura esquadrias de ferro, conforme memória de cálculo de pintura em anexo</t>
  </si>
  <si>
    <t>ALVENARIAS/REVESTIMENTOS</t>
  </si>
  <si>
    <t>ALVENARIA DE VEDAÇÃO DE BLOCOS CERÂMICOS FURADOS NA VERTICAL DE 9X19X39 CM (ESPESSURA 9 CM) E ARGAMASSA DE ASSENTAMENTO COM PREPARO MANUAL. AF_12/2021</t>
  </si>
  <si>
    <t>CHAPISCO APLICADO EM ALVENARIAS E ESTRUTURAS DE CONCRETO INTERNAS, COM COLHER DE PEDREIRO.  ARGAMASSA TRAÇO 1:3 COM PREPARO MANUAL. AF_10/2022</t>
  </si>
  <si>
    <t>MASSA ÚNICA, PARA RECEBIMENTO DE PINTURA, EM ARGAMASSA TRAÇO 1:2:8, PREPARO MANUAL, APLICADA MANUALMENTE EM FACES INTERNAS DE PAREDES, ESPESSURA DE 20MM, COM EXECUÇÃO DE TALISCAS. AF_06/2014</t>
  </si>
  <si>
    <t>DATA: 23 DE MARÇO DE 2023</t>
  </si>
  <si>
    <t xml:space="preserve">OBS: Mesma área do chapisco </t>
  </si>
  <si>
    <t xml:space="preserve">(( 1,10 m X 2,10 m) + ( 0,80 m X 2,10 m)) - Fechamento em alvenaria das aberturas existentes na lavandeira </t>
  </si>
  <si>
    <t>(( 1,10 m X 2,10 m) + ( 0,80 m X 2,10 m)) - Chapiscos do fechamento das aberturas existentes na lavandeira x 2 faces</t>
  </si>
  <si>
    <t>REGIÃO/MÊS DE REFERÊNCIA: SINAPI - MG - 02/2023  - SEM DESONERAÇÃO</t>
  </si>
  <si>
    <t>PROTEÇÃO PAREDES EXTERNAS H= 1,00M: (COMPOSIÇÃO REPRESENTATIVA) DO SERVIÇO DE REVESTIMENTO CERÂMICO PARA AMBIENTES DE ÁREAS MOLHADAS, MEIA PAREDE OU PAREDE INTEIRA, COM PLACAS TIPO ESMALTADA EXTRA.</t>
  </si>
  <si>
    <t>(8,50 m + 11,80 m + 8,50 m + 13,00 m + 2,50 m + 2,50 m + 13,40 m + 17,91 m + 5,55 m + 5,55 m + 35,71 m) - Perímetro das paredes externas da UBS x 1,00 m - Altura do revestimento cerâmico = Área de aplicação do revestimento cerâmico nas paredes externas</t>
  </si>
  <si>
    <t>PINTURA COM TINTA ALQUÍDICA DE ACABAMENTO (ESMALTE SINTÉTICO BRILHANTE) APLICADA A ROLO OU PINCEL SOBRE PERFIL METÁLICO EXECUTADO EM FÁBRICA (POR DEMÃO). AF_01/2020</t>
  </si>
  <si>
    <t>SINAPI-I</t>
  </si>
  <si>
    <t xml:space="preserve">PLACA DE OBRA (PARA CONSTRUCAO CIVIL) EM CHAPA GALVANIZADA *N. 22*, ADESIVADA, DE *2,4 X 1,2* M (SEM POSTES PARA FIXACAO)  </t>
  </si>
  <si>
    <t xml:space="preserve">M2    </t>
  </si>
  <si>
    <t xml:space="preserve">Comprimento (m) x Largura (m) = (2,40m x 1,20m) 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</si>
  <si>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</si>
  <si>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</si>
  <si>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</si>
  <si>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</si>
  <si>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</si>
  <si>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</si>
  <si>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</si>
  <si>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</si>
  <si>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</si>
  <si>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</si>
  <si>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</si>
  <si>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 xml:space="preserve">OBJETO: MANUTENÇÃO DAS INSTALAÇÕES FÍSICAS DA UBS CENTRO DE DIVISA  ALEGRE / MG </t>
  </si>
  <si>
    <t>MANUTENÇÃO DAS INSTALAÇÕES FÍSICAS DA UBS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</si>
</sst>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  <scheme val="minor"/>
    </font>
    <font>
      <b/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BFBFB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" fillId="23" borderId="4" applyNumberFormat="0" applyFont="0" applyAlignment="0" applyProtection="0"/>
    <xf numFmtId="9" fontId="2" fillId="0" borderId="0" applyFont="0" applyFill="0" applyBorder="0" applyAlignment="0" applyProtection="0"/>
    <xf numFmtId="0" fontId="12" fillId="16" borderId="5" applyNumberFormat="0" applyAlignment="0" applyProtection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43" fontId="1" fillId="0" borderId="0" applyFont="0" applyFill="0" applyBorder="0" applyAlignment="0" applyProtection="0"/>
    <xf numFmtId="44" fontId="33" fillId="0" borderId="0" applyFont="0" applyFill="0" applyBorder="0" applyAlignment="0" applyProtection="0"/>
  </cellStyleXfs>
  <cellXfs count="253">
    <xf numFmtId="0" fontId="0" fillId="0" borderId="0" xfId="0"/>
    <xf numFmtId="0" fontId="20" fillId="0" borderId="1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0" fillId="0" borderId="15" xfId="0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center"/>
    </xf>
    <xf numFmtId="0" fontId="20" fillId="0" borderId="17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20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2" fontId="2" fillId="25" borderId="1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left" vertical="center" wrapText="1"/>
    </xf>
    <xf numFmtId="49" fontId="20" fillId="26" borderId="10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>
      <alignment horizontal="center" vertical="center" wrapText="1"/>
    </xf>
    <xf numFmtId="165" fontId="20" fillId="26" borderId="10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vertical="center"/>
    </xf>
    <xf numFmtId="165" fontId="20" fillId="27" borderId="10" xfId="0" applyNumberFormat="1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0" xfId="35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 vertical="center" wrapText="1"/>
    </xf>
    <xf numFmtId="0" fontId="21" fillId="25" borderId="0" xfId="0" applyFont="1" applyFill="1" applyAlignment="1">
      <alignment vertical="center" wrapText="1"/>
    </xf>
    <xf numFmtId="0" fontId="2" fillId="27" borderId="10" xfId="0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left" vertical="center"/>
    </xf>
    <xf numFmtId="0" fontId="29" fillId="27" borderId="10" xfId="35" applyNumberFormat="1" applyFont="1" applyFill="1" applyBorder="1" applyAlignment="1">
      <alignment horizontal="center" vertical="center" wrapText="1"/>
    </xf>
    <xf numFmtId="0" fontId="21" fillId="27" borderId="0" xfId="0" applyFont="1" applyFill="1" applyAlignment="1">
      <alignment vertical="center" wrapText="1"/>
    </xf>
    <xf numFmtId="2" fontId="2" fillId="27" borderId="10" xfId="0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left" vertical="center"/>
    </xf>
    <xf numFmtId="0" fontId="26" fillId="25" borderId="10" xfId="35" applyNumberFormat="1" applyFont="1" applyFill="1" applyBorder="1" applyAlignment="1">
      <alignment horizontal="center" vertical="center" wrapText="1"/>
    </xf>
    <xf numFmtId="165" fontId="20" fillId="26" borderId="0" xfId="0" applyNumberFormat="1" applyFont="1" applyFill="1" applyAlignment="1">
      <alignment vertical="center"/>
    </xf>
    <xf numFmtId="0" fontId="22" fillId="27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0" fillId="0" borderId="10" xfId="33" applyNumberFormat="1" applyFont="1" applyFill="1" applyBorder="1" applyAlignment="1">
      <alignment horizontal="left" vertical="center"/>
    </xf>
    <xf numFmtId="0" fontId="20" fillId="0" borderId="10" xfId="0" applyFont="1" applyBorder="1" applyAlignment="1">
      <alignment horizontal="right" vertical="center" wrapText="1"/>
    </xf>
    <xf numFmtId="4" fontId="2" fillId="0" borderId="26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 wrapText="1"/>
    </xf>
    <xf numFmtId="2" fontId="20" fillId="0" borderId="19" xfId="0" applyNumberFormat="1" applyFont="1" applyBorder="1" applyAlignment="1">
      <alignment horizontal="center" vertical="center" wrapText="1"/>
    </xf>
    <xf numFmtId="2" fontId="20" fillId="24" borderId="10" xfId="0" applyNumberFormat="1" applyFont="1" applyFill="1" applyBorder="1" applyAlignment="1">
      <alignment horizontal="center" vertical="center" wrapText="1"/>
    </xf>
    <xf numFmtId="2" fontId="20" fillId="27" borderId="1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2" fillId="0" borderId="17" xfId="0" applyNumberFormat="1" applyFont="1" applyBorder="1" applyAlignment="1">
      <alignment horizontal="center" vertical="center"/>
    </xf>
    <xf numFmtId="165" fontId="34" fillId="27" borderId="0" xfId="0" applyNumberFormat="1" applyFont="1" applyFill="1" applyAlignment="1">
      <alignment vertical="center"/>
    </xf>
    <xf numFmtId="165" fontId="34" fillId="0" borderId="0" xfId="0" applyNumberFormat="1" applyFont="1" applyAlignment="1">
      <alignment vertical="center"/>
    </xf>
    <xf numFmtId="165" fontId="34" fillId="26" borderId="0" xfId="0" applyNumberFormat="1" applyFont="1" applyFill="1" applyAlignment="1">
      <alignment vertical="center"/>
    </xf>
    <xf numFmtId="0" fontId="20" fillId="27" borderId="10" xfId="0" applyFont="1" applyFill="1" applyBorder="1" applyAlignment="1">
      <alignment horizontal="center" vertical="center"/>
    </xf>
    <xf numFmtId="0" fontId="20" fillId="27" borderId="10" xfId="0" applyFont="1" applyFill="1" applyBorder="1" applyAlignment="1">
      <alignment horizontal="left" vertical="center" wrapText="1"/>
    </xf>
    <xf numFmtId="49" fontId="20" fillId="27" borderId="10" xfId="0" applyNumberFormat="1" applyFont="1" applyFill="1" applyBorder="1" applyAlignment="1">
      <alignment horizontal="center" vertical="center" wrapText="1"/>
    </xf>
    <xf numFmtId="165" fontId="20" fillId="27" borderId="0" xfId="0" applyNumberFormat="1" applyFont="1" applyFill="1" applyAlignment="1">
      <alignment vertical="center"/>
    </xf>
    <xf numFmtId="49" fontId="20" fillId="0" borderId="30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horizontal="center" vertical="center" wrapText="1"/>
    </xf>
    <xf numFmtId="0" fontId="20" fillId="26" borderId="30" xfId="0" applyFont="1" applyFill="1" applyBorder="1" applyAlignment="1">
      <alignment horizontal="center" vertical="center"/>
    </xf>
    <xf numFmtId="165" fontId="20" fillId="26" borderId="31" xfId="0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center" vertical="center" wrapText="1"/>
    </xf>
    <xf numFmtId="0" fontId="20" fillId="27" borderId="30" xfId="0" applyFont="1" applyFill="1" applyBorder="1" applyAlignment="1">
      <alignment horizontal="center" vertical="center"/>
    </xf>
    <xf numFmtId="165" fontId="20" fillId="27" borderId="31" xfId="0" applyNumberFormat="1" applyFont="1" applyFill="1" applyBorder="1" applyAlignment="1">
      <alignment horizontal="center" vertical="center" wrapText="1"/>
    </xf>
    <xf numFmtId="165" fontId="20" fillId="0" borderId="2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34" fillId="26" borderId="0" xfId="0" applyFont="1" applyFill="1" applyAlignment="1">
      <alignment vertical="center"/>
    </xf>
    <xf numFmtId="0" fontId="24" fillId="26" borderId="0" xfId="0" applyFont="1" applyFill="1" applyAlignment="1">
      <alignment vertical="center"/>
    </xf>
    <xf numFmtId="165" fontId="21" fillId="0" borderId="0" xfId="0" applyNumberFormat="1" applyFont="1" applyAlignment="1">
      <alignment vertical="center"/>
    </xf>
    <xf numFmtId="0" fontId="20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vertical="center" wrapText="1"/>
    </xf>
    <xf numFmtId="49" fontId="20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49" fontId="20" fillId="0" borderId="32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49" fontId="20" fillId="0" borderId="41" xfId="0" applyNumberFormat="1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49" fontId="20" fillId="24" borderId="30" xfId="0" applyNumberFormat="1" applyFont="1" applyFill="1" applyBorder="1" applyAlignment="1">
      <alignment horizontal="center" vertical="center" wrapText="1"/>
    </xf>
    <xf numFmtId="0" fontId="20" fillId="24" borderId="31" xfId="0" applyFont="1" applyFill="1" applyBorder="1" applyAlignment="1">
      <alignment horizontal="center" vertical="center" wrapText="1"/>
    </xf>
    <xf numFmtId="0" fontId="27" fillId="27" borderId="30" xfId="0" applyFont="1" applyFill="1" applyBorder="1" applyAlignment="1">
      <alignment horizontal="center"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horizontal="left" vertical="center" wrapText="1"/>
    </xf>
    <xf numFmtId="0" fontId="27" fillId="25" borderId="30" xfId="0" applyFont="1" applyFill="1" applyBorder="1" applyAlignment="1">
      <alignment horizontal="center" vertical="center" wrapText="1"/>
    </xf>
    <xf numFmtId="4" fontId="2" fillId="25" borderId="31" xfId="0" applyNumberFormat="1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10" fontId="2" fillId="0" borderId="0" xfId="0" applyNumberFormat="1" applyFont="1" applyAlignment="1">
      <alignment vertical="center"/>
    </xf>
    <xf numFmtId="0" fontId="2" fillId="0" borderId="43" xfId="0" applyFont="1" applyBorder="1" applyAlignment="1">
      <alignment vertical="center" wrapText="1"/>
    </xf>
    <xf numFmtId="44" fontId="20" fillId="26" borderId="0" xfId="45" applyFont="1" applyFill="1" applyAlignment="1">
      <alignment vertical="center"/>
    </xf>
    <xf numFmtId="44" fontId="22" fillId="26" borderId="0" xfId="45" applyFont="1" applyFill="1" applyAlignment="1">
      <alignment horizontal="center" vertical="center"/>
    </xf>
    <xf numFmtId="165" fontId="22" fillId="26" borderId="0" xfId="0" applyNumberFormat="1" applyFont="1" applyFill="1" applyAlignment="1">
      <alignment vertical="center"/>
    </xf>
    <xf numFmtId="165" fontId="22" fillId="27" borderId="0" xfId="0" applyNumberFormat="1" applyFont="1" applyFill="1" applyAlignment="1">
      <alignment horizontal="center" vertical="center"/>
    </xf>
    <xf numFmtId="165" fontId="22" fillId="27" borderId="0" xfId="0" applyNumberFormat="1" applyFont="1" applyFill="1" applyAlignment="1">
      <alignment vertical="center"/>
    </xf>
    <xf numFmtId="0" fontId="20" fillId="0" borderId="10" xfId="0" applyFont="1" applyBorder="1" applyAlignment="1">
      <alignment horizontal="left" vertical="center"/>
    </xf>
    <xf numFmtId="0" fontId="20" fillId="0" borderId="25" xfId="0" applyFont="1" applyBorder="1" applyAlignment="1">
      <alignment horizontal="center" vertical="center"/>
    </xf>
    <xf numFmtId="49" fontId="2" fillId="0" borderId="34" xfId="0" applyNumberFormat="1" applyFont="1" applyBorder="1" applyAlignment="1">
      <alignment vertical="center"/>
    </xf>
    <xf numFmtId="49" fontId="2" fillId="0" borderId="35" xfId="0" applyNumberFormat="1" applyFont="1" applyBorder="1" applyAlignment="1">
      <alignment vertical="center"/>
    </xf>
    <xf numFmtId="49" fontId="2" fillId="0" borderId="36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26" xfId="0" applyNumberFormat="1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6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165" fontId="20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vertical="center" wrapText="1"/>
    </xf>
    <xf numFmtId="10" fontId="2" fillId="0" borderId="10" xfId="0" applyNumberFormat="1" applyFont="1" applyBorder="1" applyAlignment="1">
      <alignment horizontal="center" vertical="center" wrapText="1"/>
    </xf>
    <xf numFmtId="165" fontId="2" fillId="0" borderId="10" xfId="33" applyNumberFormat="1" applyFont="1" applyBorder="1" applyAlignment="1">
      <alignment horizontal="center" vertical="center" wrapText="1"/>
    </xf>
    <xf numFmtId="10" fontId="20" fillId="0" borderId="10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/>
    </xf>
    <xf numFmtId="2" fontId="20" fillId="0" borderId="0" xfId="0" applyNumberFormat="1" applyFont="1" applyAlignment="1">
      <alignment vertical="center" wrapText="1"/>
    </xf>
    <xf numFmtId="0" fontId="23" fillId="0" borderId="25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2" fontId="20" fillId="0" borderId="0" xfId="0" applyNumberFormat="1" applyFont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0" fillId="0" borderId="37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30" xfId="0" applyFont="1" applyBorder="1" applyAlignment="1">
      <alignment vertical="center"/>
    </xf>
    <xf numFmtId="0" fontId="20" fillId="0" borderId="31" xfId="0" applyFont="1" applyBorder="1" applyAlignment="1">
      <alignment vertical="center"/>
    </xf>
    <xf numFmtId="0" fontId="20" fillId="0" borderId="30" xfId="0" applyFont="1" applyBorder="1" applyAlignment="1">
      <alignment vertical="center" wrapText="1"/>
    </xf>
    <xf numFmtId="0" fontId="20" fillId="0" borderId="31" xfId="0" applyFont="1" applyBorder="1" applyAlignment="1">
      <alignment horizontal="center" vertical="center" wrapText="1"/>
    </xf>
    <xf numFmtId="10" fontId="2" fillId="0" borderId="31" xfId="0" applyNumberFormat="1" applyFont="1" applyBorder="1" applyAlignment="1">
      <alignment horizontal="center" vertical="center" wrapText="1"/>
    </xf>
    <xf numFmtId="10" fontId="20" fillId="0" borderId="31" xfId="0" applyNumberFormat="1" applyFont="1" applyBorder="1" applyAlignment="1">
      <alignment horizontal="center" vertical="center" wrapText="1"/>
    </xf>
    <xf numFmtId="165" fontId="20" fillId="0" borderId="3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0" fontId="20" fillId="0" borderId="25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horizontal="left"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4" fontId="2" fillId="27" borderId="31" xfId="0" applyNumberFormat="1" applyFont="1" applyFill="1" applyBorder="1" applyAlignment="1">
      <alignment horizontal="left" vertical="center" wrapText="1"/>
    </xf>
    <xf numFmtId="0" fontId="24" fillId="28" borderId="0" xfId="0" applyFont="1" applyFill="1" applyAlignment="1">
      <alignment vertical="center" wrapText="1"/>
    </xf>
    <xf numFmtId="2" fontId="2" fillId="0" borderId="20" xfId="0" applyNumberFormat="1" applyFont="1" applyBorder="1" applyAlignment="1">
      <alignment horizontal="center" vertical="center"/>
    </xf>
    <xf numFmtId="2" fontId="20" fillId="0" borderId="20" xfId="0" applyNumberFormat="1" applyFont="1" applyBorder="1" applyAlignment="1">
      <alignment horizontal="center" vertical="center"/>
    </xf>
    <xf numFmtId="2" fontId="2" fillId="0" borderId="35" xfId="0" applyNumberFormat="1" applyFont="1" applyBorder="1" applyAlignment="1">
      <alignment vertical="center"/>
    </xf>
    <xf numFmtId="0" fontId="35" fillId="0" borderId="0" xfId="0" applyFont="1" applyAlignment="1">
      <alignment horizontal="center" vertical="center"/>
    </xf>
    <xf numFmtId="2" fontId="35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7" fillId="24" borderId="3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left" vertical="center"/>
    </xf>
    <xf numFmtId="0" fontId="29" fillId="24" borderId="10" xfId="35" applyNumberFormat="1" applyFont="1" applyFill="1" applyBorder="1" applyAlignment="1">
      <alignment horizontal="center"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0" fontId="2" fillId="24" borderId="31" xfId="0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29" fillId="0" borderId="31" xfId="0" applyNumberFormat="1" applyFont="1" applyBorder="1" applyAlignment="1">
      <alignment vertical="center" wrapText="1"/>
    </xf>
    <xf numFmtId="0" fontId="36" fillId="0" borderId="0" xfId="0" applyFont="1" applyAlignment="1">
      <alignment vertical="center"/>
    </xf>
    <xf numFmtId="0" fontId="20" fillId="26" borderId="10" xfId="0" applyFont="1" applyFill="1" applyBorder="1" applyAlignment="1">
      <alignment horizontal="left" vertical="center"/>
    </xf>
    <xf numFmtId="165" fontId="20" fillId="26" borderId="10" xfId="0" applyNumberFormat="1" applyFont="1" applyFill="1" applyBorder="1" applyAlignment="1">
      <alignment horizontal="center" vertical="center"/>
    </xf>
    <xf numFmtId="49" fontId="20" fillId="0" borderId="3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31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26" borderId="3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4" fontId="24" fillId="0" borderId="31" xfId="0" applyNumberFormat="1" applyFont="1" applyBorder="1" applyAlignment="1">
      <alignment horizontal="center" vertical="center" wrapText="1"/>
    </xf>
    <xf numFmtId="4" fontId="24" fillId="0" borderId="31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32" fillId="0" borderId="30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20" fillId="0" borderId="3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left"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45" builtinId="4"/>
    <cellStyle name="Neutro" xfId="31" builtinId="28" customBuiltin="1"/>
    <cellStyle name="Normal" xfId="0" builtinId="0"/>
    <cellStyle name="Nota" xfId="32" builtinId="10" customBuiltin="1"/>
    <cellStyle name="Porcentagem" xfId="33" builtinId="5"/>
    <cellStyle name="Ruim" xfId="30" builtinId="27" customBuiltin="1"/>
    <cellStyle name="Saída" xfId="34" builtinId="21" customBuiltin="1"/>
    <cellStyle name="Texto de Aviso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35" builtinId="3"/>
    <cellStyle name="Vírgula 4" xfId="44" xr:uid="{00000000-0005-0000-0000-00002C000000}"/>
  </cellStyles>
  <dxfs count="0"/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337661</xdr:colOff>
      <xdr:row>0</xdr:row>
      <xdr:rowOff>126682</xdr:rowOff>
    </xdr:from>
    <xdr:to>
      <xdr:col>2</xdr:col>
      <xdr:colOff>714375</xdr:colOff>
      <xdr:row>0</xdr:row>
      <xdr:rowOff>1080569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94D0D113-4908-49F9-91BB-C21627CFEF25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" y="126682"/>
          <a:ext cx="1162526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1076960</xdr:colOff>
      <xdr:row>0</xdr:row>
      <xdr:rowOff>91440</xdr:rowOff>
    </xdr:from>
    <xdr:to>
      <xdr:col>1</xdr:col>
      <xdr:colOff>2244249</xdr:colOff>
      <xdr:row>0</xdr:row>
      <xdr:rowOff>1045327</xdr:rowOff>
    </xdr:to>
    <xdr:pic>
      <xdr:nvPicPr>
        <xdr:cNvPr id="4" name="Imagem 4">
          <a:extLst>
            <a:ext uri="{FF2B5EF4-FFF2-40B4-BE49-F238E27FC236}">
              <a16:creationId xmlns:a16="http://schemas.microsoft.com/office/drawing/2014/main" id="{A5578C18-B8E4-438D-A428-5918E40EE74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4480" y="91440"/>
          <a:ext cx="1167289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Google%20Drive\DFT%20Projetos\PROJETOS\SERRANIA\PROJETOS\PRA&#199;A\PROJETO%20PRACA%20SETE%20ORELHAS\PLANILHA%20M+&#220;LTIPLA%202.3%20-%20RAND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29">
          <cell r="G29">
            <v>43009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rgb="FF92D050"/>
    <pageSetUpPr fitToPage="1"/>
  </sheetPr>
  <dimension ref="A1:V42"/>
  <sheetViews>
    <sheetView showGridLines="0" tabSelected="1" view="pageBreakPreview" zoomScale="80" zoomScaleNormal="75" zoomScaleSheetLayoutView="80" workbookViewId="0">
      <pane ySplit="10" topLeftCell="A20" activePane="bottomLeft" state="frozen"/>
      <selection pane="bottomLeft" activeCell="K21" sqref="K21"/>
    </sheetView>
  </sheetViews>
  <sheetFormatPr defaultColWidth="9.109375" defaultRowHeight="13.2" x14ac:dyDescent="0.25"/>
  <cols>
    <col min="1" max="1" width="10.21875" style="68" customWidth="1"/>
    <col min="2" max="2" width="11.5546875" style="3" customWidth="1"/>
    <col min="3" max="3" width="14" style="3" customWidth="1"/>
    <col min="4" max="4" width="71.21875" style="6" customWidth="1"/>
    <col min="5" max="5" width="11.33203125" style="3" customWidth="1"/>
    <col min="6" max="6" width="11.5546875" style="84" bestFit="1" customWidth="1"/>
    <col min="7" max="8" width="16.109375" style="64" bestFit="1" customWidth="1"/>
    <col min="9" max="9" width="19.77734375" style="67" customWidth="1"/>
    <col min="10" max="10" width="19.5546875" style="5" customWidth="1"/>
    <col min="11" max="11" width="21.33203125" style="3" customWidth="1"/>
    <col min="12" max="12" width="13.109375" style="105" bestFit="1" customWidth="1"/>
    <col min="13" max="13" width="13.109375" style="5" bestFit="1" customWidth="1"/>
    <col min="14" max="16384" width="9.109375" style="5"/>
  </cols>
  <sheetData>
    <row r="1" spans="1:17" ht="91.2" customHeight="1" x14ac:dyDescent="0.25">
      <c r="A1" s="214" t="s">
        <v>35</v>
      </c>
      <c r="B1" s="215"/>
      <c r="C1" s="215"/>
      <c r="D1" s="215"/>
      <c r="E1" s="215"/>
      <c r="F1" s="215"/>
      <c r="G1" s="215"/>
      <c r="H1" s="215"/>
      <c r="I1" s="216"/>
    </row>
    <row r="2" spans="1:17" x14ac:dyDescent="0.25">
      <c r="A2" s="227" t="s">
        <v>22</v>
      </c>
      <c r="B2" s="228"/>
      <c r="C2" s="228"/>
      <c r="D2" s="228"/>
      <c r="E2" s="228"/>
      <c r="F2" s="228"/>
      <c r="G2" s="228"/>
      <c r="H2" s="228"/>
      <c r="I2" s="229"/>
    </row>
    <row r="3" spans="1:17" x14ac:dyDescent="0.25">
      <c r="A3" s="227"/>
      <c r="B3" s="228"/>
      <c r="C3" s="228"/>
      <c r="D3" s="228"/>
      <c r="E3" s="228"/>
      <c r="F3" s="228"/>
      <c r="G3" s="228"/>
      <c r="H3" s="228"/>
      <c r="I3" s="229"/>
    </row>
    <row r="4" spans="1:17" ht="16.5" customHeight="1" x14ac:dyDescent="0.25">
      <c r="A4" s="207" t="s">
        <v>33</v>
      </c>
      <c r="B4" s="208"/>
      <c r="C4" s="208"/>
      <c r="D4" s="208"/>
      <c r="E4" s="208" t="str">
        <f>'MM CALC'!E3</f>
        <v>DATA: 23 DE MARÇO DE 2023</v>
      </c>
      <c r="F4" s="208"/>
      <c r="G4" s="208"/>
      <c r="H4" s="208"/>
      <c r="I4" s="230"/>
    </row>
    <row r="5" spans="1:17" x14ac:dyDescent="0.25">
      <c r="A5" s="225" t="str">
        <f>'MM CALC'!A4</f>
        <v xml:space="preserve">OBJETO: MANUTENÇÃO DAS INSTALAÇÕES FÍSICAS DA UBS CENTRO DE DIVISA  ALEGRE / MG </v>
      </c>
      <c r="B5" s="226"/>
      <c r="C5" s="226"/>
      <c r="D5" s="226"/>
      <c r="E5" s="218"/>
      <c r="F5" s="218"/>
      <c r="G5" s="218"/>
      <c r="H5" s="218"/>
      <c r="I5" s="219"/>
    </row>
    <row r="6" spans="1:17" ht="27.75" customHeight="1" x14ac:dyDescent="0.25">
      <c r="A6" s="221" t="str">
        <f>'MM CALC'!A5</f>
        <v>LOCAL: PRAÇA DA LIBERDADE, N° 247, DIVISA ALEGRE - MG</v>
      </c>
      <c r="B6" s="222"/>
      <c r="C6" s="222"/>
      <c r="D6" s="222"/>
      <c r="E6" s="217" t="s">
        <v>12</v>
      </c>
      <c r="F6" s="218"/>
      <c r="G6" s="220" t="s">
        <v>49</v>
      </c>
      <c r="H6" s="220"/>
      <c r="I6" s="223" t="s">
        <v>30</v>
      </c>
    </row>
    <row r="7" spans="1:17" x14ac:dyDescent="0.25">
      <c r="A7" s="221" t="s">
        <v>60</v>
      </c>
      <c r="B7" s="222"/>
      <c r="C7" s="222"/>
      <c r="D7" s="222"/>
      <c r="E7" s="21" t="s">
        <v>5</v>
      </c>
      <c r="F7" s="76" t="s">
        <v>3</v>
      </c>
      <c r="G7" s="220"/>
      <c r="H7" s="220"/>
      <c r="I7" s="224"/>
    </row>
    <row r="8" spans="1:17" x14ac:dyDescent="0.25">
      <c r="A8" s="207" t="s">
        <v>32</v>
      </c>
      <c r="B8" s="208"/>
      <c r="C8" s="208"/>
      <c r="D8" s="208"/>
      <c r="E8" s="21" t="s">
        <v>11</v>
      </c>
      <c r="F8" s="76" t="s">
        <v>4</v>
      </c>
      <c r="G8" s="66" t="s">
        <v>19</v>
      </c>
      <c r="H8" s="65">
        <v>0.24640000000000001</v>
      </c>
      <c r="I8" s="224"/>
    </row>
    <row r="9" spans="1:17" x14ac:dyDescent="0.25">
      <c r="A9" s="204"/>
      <c r="B9" s="205"/>
      <c r="C9" s="205"/>
      <c r="D9" s="205"/>
      <c r="E9" s="205"/>
      <c r="F9" s="205"/>
      <c r="G9" s="205"/>
      <c r="H9" s="205"/>
      <c r="I9" s="206"/>
    </row>
    <row r="10" spans="1:17" s="3" customFormat="1" ht="36.75" customHeight="1" x14ac:dyDescent="0.25">
      <c r="A10" s="96" t="s">
        <v>0</v>
      </c>
      <c r="B10" s="21" t="s">
        <v>9</v>
      </c>
      <c r="C10" s="21" t="s">
        <v>23</v>
      </c>
      <c r="D10" s="34" t="s">
        <v>1</v>
      </c>
      <c r="E10" s="21" t="s">
        <v>6</v>
      </c>
      <c r="F10" s="76" t="s">
        <v>7</v>
      </c>
      <c r="G10" s="4" t="s">
        <v>13</v>
      </c>
      <c r="H10" s="4" t="s">
        <v>14</v>
      </c>
      <c r="I10" s="97" t="s">
        <v>8</v>
      </c>
      <c r="L10" s="106"/>
    </row>
    <row r="11" spans="1:17" x14ac:dyDescent="0.25">
      <c r="A11" s="211"/>
      <c r="B11" s="212"/>
      <c r="C11" s="212"/>
      <c r="D11" s="212"/>
      <c r="E11" s="212"/>
      <c r="F11" s="212"/>
      <c r="G11" s="212"/>
      <c r="H11" s="212"/>
      <c r="I11" s="213"/>
    </row>
    <row r="12" spans="1:17" x14ac:dyDescent="0.25">
      <c r="A12" s="38">
        <f>'MM CALC'!A9</f>
        <v>1</v>
      </c>
      <c r="B12" s="38"/>
      <c r="C12" s="38"/>
      <c r="D12" s="202" t="str">
        <f>'MM CALC'!D9</f>
        <v>SERVIÇOS PRELIMINARES</v>
      </c>
      <c r="E12" s="38"/>
      <c r="F12" s="38"/>
      <c r="G12" s="38"/>
      <c r="H12" s="38"/>
      <c r="I12" s="203">
        <f>I13</f>
        <v>987.14879999999994</v>
      </c>
    </row>
    <row r="13" spans="1:17" ht="26.4" x14ac:dyDescent="0.25">
      <c r="A13" s="35" t="str">
        <f>'MM CALC'!A10</f>
        <v>1.1</v>
      </c>
      <c r="B13" s="35" t="str">
        <f>'MM CALC'!B10</f>
        <v>SINAPI-I</v>
      </c>
      <c r="C13" s="35">
        <f>'MM CALC'!C10</f>
        <v>4813</v>
      </c>
      <c r="D13" s="37" t="str">
        <f>'MM CALC'!D10</f>
        <v xml:space="preserve">PLACA DE OBRA (PARA CONSTRUCAO CIVIL) EM CHAPA GALVANIZADA *N. 22*, ADESIVADA, DE *2,4 X 1,2* M (SEM POSTES PARA FIXACAO)  </v>
      </c>
      <c r="E13" s="35" t="str">
        <f>'MM CALC'!E10</f>
        <v xml:space="preserve">M2    </v>
      </c>
      <c r="F13" s="35">
        <f>'MM CALC'!F10</f>
        <v>2.88</v>
      </c>
      <c r="G13" s="32">
        <v>275</v>
      </c>
      <c r="H13" s="32">
        <f t="shared" ref="H13" si="0">ROUND(G13+(G13*$H$8),2)</f>
        <v>342.76</v>
      </c>
      <c r="I13" s="101">
        <f>H13*F13</f>
        <v>987.14879999999994</v>
      </c>
      <c r="L13" s="201"/>
    </row>
    <row r="14" spans="1:17" s="36" customFormat="1" x14ac:dyDescent="0.25">
      <c r="A14" s="98" t="str">
        <f>'MM CALC'!A11</f>
        <v>2</v>
      </c>
      <c r="B14" s="38"/>
      <c r="C14" s="38"/>
      <c r="D14" s="39" t="str">
        <f>'MM CALC'!D11</f>
        <v>MANUTENÇÃO DAS INSTALAÇÕES FÍSICAS DA UBS CENTRO</v>
      </c>
      <c r="E14" s="40"/>
      <c r="F14" s="41"/>
      <c r="G14" s="42"/>
      <c r="H14" s="42"/>
      <c r="I14" s="99">
        <f>I15+I20</f>
        <v>59901.973299999998</v>
      </c>
      <c r="J14" s="135"/>
      <c r="K14" s="136"/>
      <c r="L14" s="107"/>
      <c r="M14" s="91"/>
      <c r="Q14" s="137"/>
    </row>
    <row r="15" spans="1:17" s="61" customFormat="1" x14ac:dyDescent="0.25">
      <c r="A15" s="102" t="str">
        <f>'MM CALC'!A12</f>
        <v>2.1</v>
      </c>
      <c r="B15" s="92"/>
      <c r="C15" s="92"/>
      <c r="D15" s="93" t="str">
        <f>'MM CALC'!D12</f>
        <v>ALVENARIAS/REVESTIMENTOS</v>
      </c>
      <c r="E15" s="94"/>
      <c r="F15" s="82"/>
      <c r="G15" s="44"/>
      <c r="H15" s="44"/>
      <c r="I15" s="103">
        <f>SUM(I16:I19)</f>
        <v>10159.008600000001</v>
      </c>
      <c r="J15" s="95"/>
      <c r="K15" s="138"/>
      <c r="L15" s="89"/>
      <c r="Q15" s="139"/>
    </row>
    <row r="16" spans="1:17" s="10" customFormat="1" ht="39.6" x14ac:dyDescent="0.25">
      <c r="A16" s="100" t="str">
        <f>'MM CALC'!A13</f>
        <v>2.1.1</v>
      </c>
      <c r="B16" s="35" t="str">
        <f>'MM CALC'!B13</f>
        <v>SINAPI</v>
      </c>
      <c r="C16" s="35">
        <f>'MM CALC'!C13</f>
        <v>103323</v>
      </c>
      <c r="D16" s="37" t="str">
        <f>'MM CALC'!D13</f>
        <v>ALVENARIA DE VEDAÇÃO DE BLOCOS CERÂMICOS FURADOS NA VERTICAL DE 9X19X39 CM (ESPESSURA 9 CM) E ARGAMASSA DE ASSENTAMENTO COM PREPARO MANUAL. AF_12/2021</v>
      </c>
      <c r="E16" s="25" t="str">
        <f>'MM CALC'!E13</f>
        <v>M2</v>
      </c>
      <c r="F16" s="31">
        <f>'MM CALC'!F13</f>
        <v>3.99</v>
      </c>
      <c r="G16" s="32">
        <v>57.56</v>
      </c>
      <c r="H16" s="32">
        <f t="shared" ref="H16:H18" si="1">ROUND(G16+(G16*$H$8),2)</f>
        <v>71.739999999999995</v>
      </c>
      <c r="I16" s="101">
        <f>H16*F16</f>
        <v>286.24259999999998</v>
      </c>
      <c r="J16" s="5"/>
      <c r="K16" s="20"/>
      <c r="L16" s="90"/>
      <c r="Q16" s="109"/>
    </row>
    <row r="17" spans="1:22" s="10" customFormat="1" ht="39.6" x14ac:dyDescent="0.25">
      <c r="A17" s="100" t="str">
        <f>'MM CALC'!A14</f>
        <v>2.1.2</v>
      </c>
      <c r="B17" s="35" t="str">
        <f>'MM CALC'!B14</f>
        <v>SINAPI</v>
      </c>
      <c r="C17" s="35">
        <f>'MM CALC'!C14</f>
        <v>87878</v>
      </c>
      <c r="D17" s="37" t="str">
        <f>'MM CALC'!D14</f>
        <v>CHAPISCO APLICADO EM ALVENARIAS E ESTRUTURAS DE CONCRETO INTERNAS, COM COLHER DE PEDREIRO.  ARGAMASSA TRAÇO 1:3 COM PREPARO MANUAL. AF_10/2022</v>
      </c>
      <c r="E17" s="25" t="str">
        <f>'MM CALC'!E14</f>
        <v>M2</v>
      </c>
      <c r="F17" s="31">
        <f>'MM CALC'!F14</f>
        <v>7.98</v>
      </c>
      <c r="G17" s="32">
        <v>4.7300000000000004</v>
      </c>
      <c r="H17" s="32">
        <f t="shared" si="1"/>
        <v>5.9</v>
      </c>
      <c r="I17" s="101">
        <f t="shared" ref="I17:I24" si="2">H17*F17</f>
        <v>47.082000000000008</v>
      </c>
      <c r="J17" s="5"/>
      <c r="K17" s="20"/>
      <c r="L17" s="90"/>
      <c r="Q17" s="109"/>
    </row>
    <row r="18" spans="1:22" s="10" customFormat="1" ht="52.8" x14ac:dyDescent="0.25">
      <c r="A18" s="100" t="str">
        <f>'MM CALC'!A15</f>
        <v>2.1.3</v>
      </c>
      <c r="B18" s="35" t="str">
        <f>'MM CALC'!B15</f>
        <v>SINAPI</v>
      </c>
      <c r="C18" s="35">
        <f>'MM CALC'!C15</f>
        <v>87530</v>
      </c>
      <c r="D18" s="37" t="str">
        <f>'MM CALC'!D15</f>
        <v>MASSA ÚNICA, PARA RECEBIMENTO DE PINTURA, EM ARGAMASSA TRAÇO 1:2:8, PREPARO MANUAL, APLICADA MANUALMENTE EM FACES INTERNAS DE PAREDES, ESPESSURA DE 20MM, COM EXECUÇÃO DE TALISCAS. AF_06/2014</v>
      </c>
      <c r="E18" s="25" t="str">
        <f>'MM CALC'!E15</f>
        <v>M2</v>
      </c>
      <c r="F18" s="31">
        <f>'MM CALC'!F15</f>
        <v>7.98</v>
      </c>
      <c r="G18" s="32">
        <v>41.14</v>
      </c>
      <c r="H18" s="32">
        <f t="shared" si="1"/>
        <v>51.28</v>
      </c>
      <c r="I18" s="101">
        <f t="shared" si="2"/>
        <v>409.21440000000001</v>
      </c>
      <c r="J18" s="5"/>
      <c r="K18" s="20"/>
      <c r="L18" s="90"/>
      <c r="Q18" s="109"/>
    </row>
    <row r="19" spans="1:22" s="10" customFormat="1" ht="52.8" x14ac:dyDescent="0.25">
      <c r="A19" s="100" t="str">
        <f>'MM CALC'!A16</f>
        <v>2.1.4</v>
      </c>
      <c r="B19" s="35" t="str">
        <f>'MM CALC'!B16</f>
        <v>SINAPI</v>
      </c>
      <c r="C19" s="35">
        <f>'MM CALC'!C16</f>
        <v>89045</v>
      </c>
      <c r="D19" s="37" t="str">
        <f>'MM CALC'!D16</f>
        <v>PROTEÇÃO PAREDES EXTERNAS H= 1,00M: (COMPOSIÇÃO REPRESENTATIVA) DO SERVIÇO DE REVESTIMENTO CERÂMICO PARA AMBIENTES DE ÁREAS MOLHADAS, MEIA PAREDE OU PAREDE INTEIRA, COM PLACAS TIPO ESMALTADA EXTRA.</v>
      </c>
      <c r="E19" s="25" t="str">
        <f>'MM CALC'!E16</f>
        <v>M2</v>
      </c>
      <c r="F19" s="31">
        <f>'MM CALC'!F16</f>
        <v>124.92</v>
      </c>
      <c r="G19" s="32">
        <v>60.48</v>
      </c>
      <c r="H19" s="32">
        <f t="shared" ref="H19" si="3">ROUND(G19+(G19*$H$8),2)</f>
        <v>75.38</v>
      </c>
      <c r="I19" s="101">
        <f t="shared" si="2"/>
        <v>9416.4696000000004</v>
      </c>
      <c r="J19" s="5"/>
      <c r="K19" s="20"/>
      <c r="L19" s="90"/>
      <c r="Q19" s="109"/>
    </row>
    <row r="20" spans="1:22" s="61" customFormat="1" x14ac:dyDescent="0.25">
      <c r="A20" s="102" t="str">
        <f>'MM CALC'!A17</f>
        <v>2.2</v>
      </c>
      <c r="B20" s="92"/>
      <c r="C20" s="92"/>
      <c r="D20" s="93" t="str">
        <f>'MM CALC'!D17</f>
        <v>PINTURA</v>
      </c>
      <c r="E20" s="94"/>
      <c r="F20" s="82"/>
      <c r="G20" s="44"/>
      <c r="H20" s="44"/>
      <c r="I20" s="103">
        <f>SUM(I21:I24)</f>
        <v>49742.964699999997</v>
      </c>
      <c r="J20" s="95"/>
      <c r="K20" s="20"/>
      <c r="L20" s="89"/>
      <c r="Q20" s="109"/>
    </row>
    <row r="21" spans="1:22" s="11" customFormat="1" ht="26.4" x14ac:dyDescent="0.25">
      <c r="A21" s="100" t="str">
        <f>'MM CALC'!A18</f>
        <v>2.2.1</v>
      </c>
      <c r="B21" s="35" t="str">
        <f>'MM CALC'!B18</f>
        <v>SINAPI</v>
      </c>
      <c r="C21" s="35">
        <f>'MM CALC'!C18</f>
        <v>88489</v>
      </c>
      <c r="D21" s="37" t="str">
        <f>'MM CALC'!D18</f>
        <v>APLICAÇÃO MANUAL DE PINTURA COM TINTA LÁTEX ACRÍLICA EM PAREDES, DUAS DEMÃOS. AF_06/2014 (PINTURA INTERNA E EXTERNA)</v>
      </c>
      <c r="E21" s="25" t="str">
        <f>'MM CALC'!E18</f>
        <v>M2</v>
      </c>
      <c r="F21" s="31">
        <f>'MM CALC'!F18</f>
        <v>2013.82</v>
      </c>
      <c r="G21" s="32">
        <v>14.38</v>
      </c>
      <c r="H21" s="32">
        <f t="shared" ref="H21" si="4">ROUND(G21+(G21*$H$8),2)</f>
        <v>17.920000000000002</v>
      </c>
      <c r="I21" s="101">
        <f t="shared" si="2"/>
        <v>36087.654399999999</v>
      </c>
      <c r="J21" s="5"/>
      <c r="K21" s="20"/>
      <c r="L21" s="89"/>
      <c r="Q21" s="109">
        <f t="shared" ref="Q21" si="5">G21*1.2455</f>
        <v>17.910290000000003</v>
      </c>
    </row>
    <row r="22" spans="1:22" s="10" customFormat="1" ht="26.4" x14ac:dyDescent="0.25">
      <c r="A22" s="100" t="str">
        <f>'MM CALC'!A19</f>
        <v>2.2.2</v>
      </c>
      <c r="B22" s="35" t="str">
        <f>'MM CALC'!B19</f>
        <v>SINAPI</v>
      </c>
      <c r="C22" s="35">
        <f>'MM CALC'!C19</f>
        <v>88488</v>
      </c>
      <c r="D22" s="37" t="str">
        <f>'MM CALC'!D19</f>
        <v>APLICAÇÃO MANUAL DE PINTURA COM TINTA LÁTEX ACRÍLICA EM TETO, DUAS DEMÃOS. AF_06/2014</v>
      </c>
      <c r="E22" s="25" t="str">
        <f>'MM CALC'!E19</f>
        <v>M2</v>
      </c>
      <c r="F22" s="31">
        <f>'MM CALC'!F19</f>
        <v>402.14</v>
      </c>
      <c r="G22" s="32">
        <v>16.41</v>
      </c>
      <c r="H22" s="32">
        <f t="shared" ref="H22:H23" si="6">ROUND(G22+(G22*$H$8),2)</f>
        <v>20.45</v>
      </c>
      <c r="I22" s="101">
        <f t="shared" si="2"/>
        <v>8223.762999999999</v>
      </c>
      <c r="J22" s="5"/>
      <c r="K22" s="20"/>
      <c r="L22" s="89"/>
      <c r="Q22" s="109"/>
    </row>
    <row r="23" spans="1:22" s="10" customFormat="1" ht="39.6" x14ac:dyDescent="0.25">
      <c r="A23" s="100" t="str">
        <f>'MM CALC'!A20</f>
        <v>2.2.3</v>
      </c>
      <c r="B23" s="35" t="str">
        <f>'MM CALC'!B20</f>
        <v>SINAPI</v>
      </c>
      <c r="C23" s="35">
        <f>'MM CALC'!C20</f>
        <v>100744</v>
      </c>
      <c r="D23" s="37" t="str">
        <f>'MM CALC'!D20</f>
        <v>PINTURA COM TINTA ALQUÍDICA DE ACABAMENTO (ESMALTE SINTÉTICO BRILHANTE) APLICADA A ROLO OU PINCEL SOBRE PERFIL METÁLICO EXECUTADO EM FÁBRICA (POR DEMÃO). AF_01/2020</v>
      </c>
      <c r="E23" s="25" t="str">
        <f>'MM CALC'!E20</f>
        <v>M2</v>
      </c>
      <c r="F23" s="31">
        <f>'MM CALC'!F20</f>
        <v>159.56</v>
      </c>
      <c r="G23" s="32">
        <v>11.3</v>
      </c>
      <c r="H23" s="32">
        <f t="shared" si="6"/>
        <v>14.08</v>
      </c>
      <c r="I23" s="101">
        <f t="shared" si="2"/>
        <v>2246.6048000000001</v>
      </c>
      <c r="J23" s="5"/>
      <c r="K23" s="20"/>
      <c r="L23" s="89"/>
      <c r="Q23" s="109"/>
    </row>
    <row r="24" spans="1:22" s="10" customFormat="1" ht="39.6" customHeight="1" x14ac:dyDescent="0.25">
      <c r="A24" s="100" t="str">
        <f>'MM CALC'!A21</f>
        <v>2.2.4</v>
      </c>
      <c r="B24" s="35" t="str">
        <f>'MM CALC'!B21</f>
        <v>SINAPI</v>
      </c>
      <c r="C24" s="35">
        <f>'MM CALC'!C21</f>
        <v>102220</v>
      </c>
      <c r="D24" s="37" t="str">
        <f>'MM CALC'!D21</f>
        <v>PINTURA TINTA DE ACABAMENTO (PIGMENTADA) ESMALTE SINTÉTICO BRILHANTE EM MADEIRA, 2 DEMÃOS. AF_01/2021</v>
      </c>
      <c r="E24" s="25" t="str">
        <f>'MM CALC'!E21</f>
        <v>M2</v>
      </c>
      <c r="F24" s="31">
        <f>'MM CALC'!F21</f>
        <v>158.85</v>
      </c>
      <c r="G24" s="32">
        <v>16.09</v>
      </c>
      <c r="H24" s="32">
        <f t="shared" ref="H24" si="7">ROUND(G24+(G24*$H$8),2)</f>
        <v>20.05</v>
      </c>
      <c r="I24" s="101">
        <f t="shared" si="2"/>
        <v>3184.9425000000001</v>
      </c>
      <c r="J24" s="5"/>
      <c r="K24" s="20"/>
      <c r="L24" s="89"/>
      <c r="Q24" s="109"/>
    </row>
    <row r="25" spans="1:22" s="43" customFormat="1" x14ac:dyDescent="0.25">
      <c r="A25" s="209" t="s">
        <v>31</v>
      </c>
      <c r="B25" s="210"/>
      <c r="C25" s="210"/>
      <c r="D25" s="210"/>
      <c r="E25" s="210"/>
      <c r="F25" s="210"/>
      <c r="G25" s="210"/>
      <c r="H25" s="210"/>
      <c r="I25" s="99">
        <f>I14+I12</f>
        <v>60889.122100000001</v>
      </c>
      <c r="J25" s="20"/>
      <c r="K25" s="20"/>
      <c r="L25" s="108"/>
      <c r="M25" s="60"/>
      <c r="Q25" s="109"/>
    </row>
    <row r="26" spans="1:22" ht="13.2" customHeight="1" x14ac:dyDescent="0.25">
      <c r="A26" s="160"/>
      <c r="B26" s="12"/>
      <c r="C26" s="161"/>
      <c r="D26" s="189"/>
      <c r="F26" s="190"/>
      <c r="I26" s="104"/>
    </row>
    <row r="27" spans="1:22" ht="15.6" customHeight="1" x14ac:dyDescent="0.25">
      <c r="A27" s="162"/>
      <c r="B27" s="12"/>
      <c r="C27" s="161"/>
      <c r="D27" s="3" t="s">
        <v>39</v>
      </c>
      <c r="F27" s="186" t="s">
        <v>39</v>
      </c>
      <c r="H27" s="146"/>
      <c r="I27" s="147"/>
    </row>
    <row r="28" spans="1:22" x14ac:dyDescent="0.25">
      <c r="A28" s="160"/>
      <c r="B28" s="12"/>
      <c r="C28" s="161"/>
      <c r="D28" s="191" t="s">
        <v>41</v>
      </c>
      <c r="E28" s="146"/>
      <c r="F28" s="187" t="s">
        <v>47</v>
      </c>
      <c r="G28" s="146"/>
      <c r="H28" s="146"/>
      <c r="I28" s="147"/>
    </row>
    <row r="29" spans="1:22" ht="13.2" customHeight="1" x14ac:dyDescent="0.25">
      <c r="A29" s="145"/>
      <c r="B29" s="146"/>
      <c r="C29" s="146"/>
      <c r="D29" s="3" t="s">
        <v>42</v>
      </c>
      <c r="E29" s="146"/>
      <c r="F29" s="84" t="s">
        <v>40</v>
      </c>
      <c r="G29" s="146"/>
      <c r="H29" s="146"/>
      <c r="I29" s="147"/>
    </row>
    <row r="30" spans="1:22" x14ac:dyDescent="0.25">
      <c r="A30" s="145"/>
      <c r="B30" s="146"/>
      <c r="C30" s="146"/>
      <c r="D30" s="146"/>
      <c r="E30" s="146"/>
      <c r="F30" s="86"/>
      <c r="G30" s="146"/>
      <c r="H30" s="146"/>
      <c r="I30" s="147"/>
    </row>
    <row r="31" spans="1:22" ht="13.8" thickBot="1" x14ac:dyDescent="0.3">
      <c r="A31" s="142"/>
      <c r="B31" s="143"/>
      <c r="C31" s="143"/>
      <c r="D31" s="143"/>
      <c r="E31" s="143"/>
      <c r="F31" s="188"/>
      <c r="G31" s="143"/>
      <c r="H31" s="143"/>
      <c r="I31" s="144"/>
    </row>
    <row r="32" spans="1:22" x14ac:dyDescent="0.25">
      <c r="A32" s="69"/>
      <c r="D32" s="7"/>
      <c r="E32" s="7"/>
      <c r="F32" s="85"/>
      <c r="G32" s="62"/>
      <c r="H32" s="62"/>
      <c r="I32" s="70"/>
      <c r="J32" s="62"/>
      <c r="K32" s="62"/>
      <c r="M32" s="62"/>
      <c r="N32" s="62"/>
      <c r="O32" s="62"/>
      <c r="P32" s="62"/>
      <c r="Q32" s="62"/>
      <c r="R32" s="62"/>
      <c r="S32" s="62"/>
      <c r="T32" s="62"/>
      <c r="U32" s="62"/>
      <c r="V32" s="62"/>
    </row>
    <row r="33" spans="1:22" x14ac:dyDescent="0.25">
      <c r="A33" s="69"/>
      <c r="E33" s="63"/>
      <c r="F33" s="86"/>
      <c r="G33" s="62"/>
      <c r="H33" s="62"/>
      <c r="I33" s="70"/>
      <c r="J33" s="62"/>
      <c r="K33" s="5"/>
      <c r="M33" s="62"/>
      <c r="N33" s="62"/>
      <c r="O33" s="63"/>
      <c r="P33" s="62"/>
      <c r="Q33" s="62"/>
      <c r="R33" s="62"/>
      <c r="S33" s="62"/>
      <c r="T33" s="63"/>
      <c r="U33" s="62"/>
      <c r="V33" s="62"/>
    </row>
    <row r="34" spans="1:22" x14ac:dyDescent="0.25">
      <c r="A34" s="69"/>
      <c r="E34" s="62"/>
      <c r="F34" s="87"/>
      <c r="G34" s="62"/>
      <c r="H34" s="62"/>
      <c r="I34" s="70"/>
      <c r="K34" s="62"/>
      <c r="M34" s="62"/>
      <c r="N34" s="62"/>
      <c r="O34" s="62"/>
      <c r="P34" s="62"/>
      <c r="Q34" s="62"/>
      <c r="R34" s="62"/>
      <c r="S34" s="62"/>
      <c r="T34" s="62"/>
      <c r="U34" s="62"/>
      <c r="V34" s="62"/>
    </row>
    <row r="35" spans="1:22" x14ac:dyDescent="0.25">
      <c r="A35" s="71"/>
      <c r="B35" s="72"/>
      <c r="C35" s="72"/>
      <c r="D35" s="73"/>
      <c r="E35" s="72"/>
      <c r="F35" s="88"/>
      <c r="G35" s="74"/>
      <c r="H35" s="74"/>
      <c r="I35" s="75"/>
    </row>
    <row r="41" spans="1:22" x14ac:dyDescent="0.25">
      <c r="D41" s="5"/>
    </row>
    <row r="42" spans="1:22" x14ac:dyDescent="0.25">
      <c r="D42" s="5"/>
    </row>
  </sheetData>
  <autoFilter ref="A10:I24" xr:uid="{00000000-0009-0000-0000-000000000000}"/>
  <mergeCells count="15">
    <mergeCell ref="A9:I9"/>
    <mergeCell ref="A8:D8"/>
    <mergeCell ref="A25:H25"/>
    <mergeCell ref="A11:I11"/>
    <mergeCell ref="A1:I1"/>
    <mergeCell ref="E6:F6"/>
    <mergeCell ref="E5:I5"/>
    <mergeCell ref="G6:H7"/>
    <mergeCell ref="A6:D6"/>
    <mergeCell ref="A7:D7"/>
    <mergeCell ref="I6:I8"/>
    <mergeCell ref="A5:D5"/>
    <mergeCell ref="A4:D4"/>
    <mergeCell ref="A2:I3"/>
    <mergeCell ref="E4:I4"/>
  </mergeCells>
  <phoneticPr fontId="21" type="noConversion"/>
  <printOptions horizontalCentered="1"/>
  <pageMargins left="0.78740157480314965" right="0.39370078740157483" top="0.98425196850393704" bottom="0.98425196850393704" header="0.51181102362204722" footer="0.51181102362204722"/>
  <pageSetup paperSize="9" scale="74" fitToHeight="2" orientation="landscape" horizontalDpi="4294967293" r:id="rId1"/>
  <headerFooter alignWithMargins="0">
    <oddFooter>&amp;C
Página &amp;P de &amp;N</oddFooter>
  </headerFooter>
  <rowBreaks count="1" manualBreakCount="1">
    <brk id="2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92D050"/>
    <pageSetUpPr fitToPage="1"/>
  </sheetPr>
  <dimension ref="A1:H29"/>
  <sheetViews>
    <sheetView showGridLines="0" view="pageBreakPreview" topLeftCell="C1" zoomScale="80" zoomScaleNormal="75" zoomScaleSheetLayoutView="80" workbookViewId="0">
      <pane ySplit="7" topLeftCell="A14" activePane="bottomLeft" state="frozen"/>
      <selection pane="bottomLeft" activeCell="F21" sqref="F21"/>
    </sheetView>
  </sheetViews>
  <sheetFormatPr defaultColWidth="9.109375" defaultRowHeight="13.2" x14ac:dyDescent="0.25"/>
  <cols>
    <col min="1" max="1" width="10.21875" style="13" customWidth="1"/>
    <col min="2" max="2" width="11.5546875" style="12" customWidth="1"/>
    <col min="3" max="3" width="14.109375" style="12" customWidth="1"/>
    <col min="4" max="4" width="76.5546875" style="6" bestFit="1" customWidth="1"/>
    <col min="5" max="5" width="11.33203125" style="12" customWidth="1"/>
    <col min="6" max="6" width="11.44140625" style="83" customWidth="1"/>
    <col min="7" max="7" width="81.33203125" style="8" customWidth="1"/>
    <col min="8" max="8" width="32.33203125" style="8" customWidth="1"/>
    <col min="9" max="16384" width="9.109375" style="8"/>
  </cols>
  <sheetData>
    <row r="1" spans="1:7" ht="21.75" customHeight="1" x14ac:dyDescent="0.25">
      <c r="A1" s="236" t="s">
        <v>21</v>
      </c>
      <c r="B1" s="237"/>
      <c r="C1" s="237"/>
      <c r="D1" s="237"/>
      <c r="E1" s="237"/>
      <c r="F1" s="237"/>
      <c r="G1" s="238"/>
    </row>
    <row r="2" spans="1:7" x14ac:dyDescent="0.25">
      <c r="A2" s="239"/>
      <c r="B2" s="240"/>
      <c r="C2" s="240"/>
      <c r="D2" s="240"/>
      <c r="E2" s="240"/>
      <c r="F2" s="240"/>
      <c r="G2" s="241"/>
    </row>
    <row r="3" spans="1:7" s="5" customFormat="1" ht="21" customHeight="1" x14ac:dyDescent="0.25">
      <c r="A3" s="110" t="s">
        <v>34</v>
      </c>
      <c r="B3" s="2"/>
      <c r="C3" s="2"/>
      <c r="D3" s="14"/>
      <c r="E3" s="1" t="s">
        <v>56</v>
      </c>
      <c r="F3" s="76"/>
      <c r="G3" s="111"/>
    </row>
    <row r="4" spans="1:7" s="5" customFormat="1" ht="19.5" customHeight="1" x14ac:dyDescent="0.25">
      <c r="A4" s="110" t="s">
        <v>79</v>
      </c>
      <c r="B4" s="2"/>
      <c r="C4" s="2"/>
      <c r="D4" s="15"/>
      <c r="E4" s="2"/>
      <c r="F4" s="77"/>
      <c r="G4" s="111"/>
    </row>
    <row r="5" spans="1:7" s="5" customFormat="1" ht="18.75" customHeight="1" x14ac:dyDescent="0.25">
      <c r="A5" s="110" t="s">
        <v>50</v>
      </c>
      <c r="B5" s="2"/>
      <c r="C5" s="2"/>
      <c r="D5" s="15"/>
      <c r="E5" s="2"/>
      <c r="F5" s="78"/>
      <c r="G5" s="111"/>
    </row>
    <row r="6" spans="1:7" x14ac:dyDescent="0.25">
      <c r="A6" s="112"/>
      <c r="B6" s="163"/>
      <c r="C6" s="163"/>
      <c r="D6" s="164"/>
      <c r="E6" s="163"/>
      <c r="F6" s="165"/>
      <c r="G6" s="113"/>
    </row>
    <row r="7" spans="1:7" s="12" customFormat="1" x14ac:dyDescent="0.25">
      <c r="A7" s="114" t="s">
        <v>0</v>
      </c>
      <c r="B7" s="19" t="s">
        <v>9</v>
      </c>
      <c r="C7" s="23" t="s">
        <v>2</v>
      </c>
      <c r="D7" s="19" t="s">
        <v>1</v>
      </c>
      <c r="E7" s="19" t="s">
        <v>6</v>
      </c>
      <c r="F7" s="79" t="s">
        <v>7</v>
      </c>
      <c r="G7" s="115" t="s">
        <v>15</v>
      </c>
    </row>
    <row r="8" spans="1:7" s="18" customFormat="1" x14ac:dyDescent="0.25">
      <c r="A8" s="116"/>
      <c r="B8" s="29"/>
      <c r="C8" s="22"/>
      <c r="D8" s="29"/>
      <c r="E8" s="29"/>
      <c r="F8" s="80"/>
      <c r="G8" s="117"/>
    </row>
    <row r="9" spans="1:7" s="18" customFormat="1" ht="18.75" customHeight="1" x14ac:dyDescent="0.25">
      <c r="A9" s="192">
        <v>1</v>
      </c>
      <c r="B9" s="193"/>
      <c r="C9" s="45"/>
      <c r="D9" s="194" t="s">
        <v>24</v>
      </c>
      <c r="E9" s="195"/>
      <c r="F9" s="196"/>
      <c r="G9" s="197"/>
    </row>
    <row r="10" spans="1:7" s="56" customFormat="1" ht="26.4" x14ac:dyDescent="0.25">
      <c r="A10" s="118" t="s">
        <v>10</v>
      </c>
      <c r="B10" s="30" t="s">
        <v>64</v>
      </c>
      <c r="C10" s="30">
        <v>4813</v>
      </c>
      <c r="D10" s="198" t="s">
        <v>65</v>
      </c>
      <c r="E10" s="199" t="s">
        <v>66</v>
      </c>
      <c r="F10" s="31">
        <f>ROUND((2.4*1.2),2)</f>
        <v>2.88</v>
      </c>
      <c r="G10" s="200" t="s">
        <v>67</v>
      </c>
    </row>
    <row r="11" spans="1:7" s="18" customFormat="1" x14ac:dyDescent="0.25">
      <c r="A11" s="119" t="s">
        <v>68</v>
      </c>
      <c r="B11" s="45"/>
      <c r="C11" s="45"/>
      <c r="D11" s="46" t="s">
        <v>80</v>
      </c>
      <c r="E11" s="45"/>
      <c r="F11" s="81"/>
      <c r="G11" s="120"/>
    </row>
    <row r="12" spans="1:7" s="18" customFormat="1" x14ac:dyDescent="0.25">
      <c r="A12" s="121" t="s">
        <v>69</v>
      </c>
      <c r="B12" s="52"/>
      <c r="C12" s="53"/>
      <c r="D12" s="54" t="s">
        <v>52</v>
      </c>
      <c r="E12" s="55"/>
      <c r="F12" s="57"/>
      <c r="G12" s="184"/>
    </row>
    <row r="13" spans="1:7" s="18" customFormat="1" ht="39.6" x14ac:dyDescent="0.25">
      <c r="A13" s="118" t="s">
        <v>70</v>
      </c>
      <c r="B13" s="30" t="s">
        <v>44</v>
      </c>
      <c r="C13" s="30">
        <v>103323</v>
      </c>
      <c r="D13" s="47" t="s">
        <v>53</v>
      </c>
      <c r="E13" s="48" t="s">
        <v>29</v>
      </c>
      <c r="F13" s="31">
        <f>ROUND((((1.1*2.1)+(0.8*2.1))),2)</f>
        <v>3.99</v>
      </c>
      <c r="G13" s="123" t="s">
        <v>58</v>
      </c>
    </row>
    <row r="14" spans="1:7" s="18" customFormat="1" ht="47.4" customHeight="1" x14ac:dyDescent="0.25">
      <c r="A14" s="118" t="s">
        <v>71</v>
      </c>
      <c r="B14" s="30" t="s">
        <v>44</v>
      </c>
      <c r="C14" s="30">
        <v>87878</v>
      </c>
      <c r="D14" s="47" t="s">
        <v>54</v>
      </c>
      <c r="E14" s="48" t="s">
        <v>29</v>
      </c>
      <c r="F14" s="31">
        <f>ROUND((((1.1*2.1)+( 0.8*2.1))*2),2)</f>
        <v>7.98</v>
      </c>
      <c r="G14" s="123" t="s">
        <v>59</v>
      </c>
    </row>
    <row r="15" spans="1:7" s="51" customFormat="1" ht="39.6" x14ac:dyDescent="0.25">
      <c r="A15" s="118" t="s">
        <v>72</v>
      </c>
      <c r="B15" s="30" t="s">
        <v>44</v>
      </c>
      <c r="C15" s="30">
        <v>87530</v>
      </c>
      <c r="D15" s="47" t="s">
        <v>55</v>
      </c>
      <c r="E15" s="48" t="s">
        <v>29</v>
      </c>
      <c r="F15" s="31">
        <f>F14</f>
        <v>7.98</v>
      </c>
      <c r="G15" s="123" t="s">
        <v>57</v>
      </c>
    </row>
    <row r="16" spans="1:7" s="18" customFormat="1" ht="39.6" x14ac:dyDescent="0.25">
      <c r="A16" s="118" t="s">
        <v>73</v>
      </c>
      <c r="B16" s="30" t="s">
        <v>44</v>
      </c>
      <c r="C16" s="30">
        <v>89045</v>
      </c>
      <c r="D16" s="47" t="s">
        <v>61</v>
      </c>
      <c r="E16" s="48" t="s">
        <v>29</v>
      </c>
      <c r="F16" s="31">
        <f>ROUND(((8.5+11.8+8.5+13+2.5+2.5+13.4+17.91+5.55+5.55+35.71)*1),2)</f>
        <v>124.92</v>
      </c>
      <c r="G16" s="123" t="s">
        <v>62</v>
      </c>
    </row>
    <row r="17" spans="1:8" s="18" customFormat="1" x14ac:dyDescent="0.25">
      <c r="A17" s="124" t="s">
        <v>74</v>
      </c>
      <c r="B17" s="50"/>
      <c r="C17" s="49"/>
      <c r="D17" s="58" t="s">
        <v>25</v>
      </c>
      <c r="E17" s="59"/>
      <c r="F17" s="33"/>
      <c r="G17" s="125"/>
    </row>
    <row r="18" spans="1:8" s="18" customFormat="1" ht="26.4" x14ac:dyDescent="0.25">
      <c r="A18" s="118" t="s">
        <v>75</v>
      </c>
      <c r="B18" s="30" t="s">
        <v>44</v>
      </c>
      <c r="C18" s="24">
        <v>88489</v>
      </c>
      <c r="D18" s="47" t="s">
        <v>48</v>
      </c>
      <c r="E18" s="48" t="s">
        <v>29</v>
      </c>
      <c r="F18" s="31">
        <v>2013.82</v>
      </c>
      <c r="G18" s="122" t="s">
        <v>36</v>
      </c>
    </row>
    <row r="19" spans="1:8" s="18" customFormat="1" ht="26.4" x14ac:dyDescent="0.25">
      <c r="A19" s="118" t="s">
        <v>76</v>
      </c>
      <c r="B19" s="30" t="s">
        <v>44</v>
      </c>
      <c r="C19" s="24">
        <v>88488</v>
      </c>
      <c r="D19" s="47" t="s">
        <v>45</v>
      </c>
      <c r="E19" s="48" t="s">
        <v>29</v>
      </c>
      <c r="F19" s="31">
        <v>402.14</v>
      </c>
      <c r="G19" s="122" t="s">
        <v>37</v>
      </c>
      <c r="H19" s="185"/>
    </row>
    <row r="20" spans="1:8" ht="39.6" x14ac:dyDescent="0.25">
      <c r="A20" s="118" t="s">
        <v>77</v>
      </c>
      <c r="B20" s="30" t="s">
        <v>44</v>
      </c>
      <c r="C20" s="24">
        <v>100744</v>
      </c>
      <c r="D20" s="47" t="s">
        <v>63</v>
      </c>
      <c r="E20" s="48" t="s">
        <v>29</v>
      </c>
      <c r="F20" s="31">
        <v>159.56</v>
      </c>
      <c r="G20" s="122" t="s">
        <v>51</v>
      </c>
    </row>
    <row r="21" spans="1:8" ht="30" customHeight="1" x14ac:dyDescent="0.25">
      <c r="A21" s="118" t="s">
        <v>78</v>
      </c>
      <c r="B21" s="30" t="s">
        <v>44</v>
      </c>
      <c r="C21" s="24">
        <v>102220</v>
      </c>
      <c r="D21" s="47" t="s">
        <v>46</v>
      </c>
      <c r="E21" s="48" t="s">
        <v>29</v>
      </c>
      <c r="F21" s="31">
        <v>158.85</v>
      </c>
      <c r="G21" s="122" t="s">
        <v>38</v>
      </c>
    </row>
    <row r="22" spans="1:8" ht="14.4" customHeight="1" x14ac:dyDescent="0.25">
      <c r="A22" s="126"/>
      <c r="B22" s="8"/>
      <c r="C22" s="8"/>
      <c r="D22" s="8"/>
      <c r="E22" s="8"/>
      <c r="F22" s="8"/>
      <c r="G22" s="113"/>
    </row>
    <row r="23" spans="1:8" ht="15.6" x14ac:dyDescent="0.25">
      <c r="A23" s="233"/>
      <c r="B23" s="234"/>
      <c r="C23" s="234"/>
      <c r="D23" s="234"/>
      <c r="E23" s="234"/>
      <c r="F23" s="234"/>
      <c r="G23" s="235"/>
    </row>
    <row r="24" spans="1:8" ht="13.2" customHeight="1" x14ac:dyDescent="0.25">
      <c r="A24" s="127"/>
      <c r="C24" s="231" t="s">
        <v>43</v>
      </c>
      <c r="D24" s="231"/>
      <c r="E24" s="231"/>
      <c r="F24" s="231"/>
      <c r="G24" s="232"/>
    </row>
    <row r="25" spans="1:8" x14ac:dyDescent="0.25">
      <c r="A25" s="127"/>
      <c r="C25" s="242" t="s">
        <v>41</v>
      </c>
      <c r="D25" s="242"/>
      <c r="E25" s="242"/>
      <c r="F25" s="242"/>
      <c r="G25" s="243"/>
    </row>
    <row r="26" spans="1:8" x14ac:dyDescent="0.25">
      <c r="A26" s="166"/>
      <c r="B26" s="3"/>
      <c r="C26" s="231" t="s">
        <v>42</v>
      </c>
      <c r="D26" s="231"/>
      <c r="E26" s="231"/>
      <c r="F26" s="231"/>
      <c r="G26" s="232"/>
    </row>
    <row r="27" spans="1:8" x14ac:dyDescent="0.25">
      <c r="A27" s="141"/>
      <c r="B27" s="148"/>
      <c r="C27" s="148"/>
      <c r="D27" s="148"/>
      <c r="E27" s="148"/>
      <c r="F27" s="148"/>
      <c r="G27" s="149"/>
    </row>
    <row r="28" spans="1:8" x14ac:dyDescent="0.25">
      <c r="A28" s="166"/>
      <c r="B28" s="3"/>
      <c r="C28" s="3"/>
      <c r="D28" s="3"/>
      <c r="E28" s="3"/>
      <c r="F28" s="3"/>
      <c r="G28" s="151"/>
    </row>
    <row r="29" spans="1:8" ht="13.8" thickBot="1" x14ac:dyDescent="0.3">
      <c r="A29" s="128"/>
      <c r="B29" s="129"/>
      <c r="C29" s="129"/>
      <c r="D29" s="130"/>
      <c r="E29" s="129"/>
      <c r="F29" s="131"/>
      <c r="G29" s="132"/>
    </row>
  </sheetData>
  <autoFilter ref="A7:G21" xr:uid="{00000000-0009-0000-0000-000001000000}"/>
  <mergeCells count="5">
    <mergeCell ref="C26:G26"/>
    <mergeCell ref="A23:G23"/>
    <mergeCell ref="A1:G2"/>
    <mergeCell ref="C24:G24"/>
    <mergeCell ref="C25:G25"/>
  </mergeCells>
  <phoneticPr fontId="21" type="noConversion"/>
  <printOptions horizontalCentered="1"/>
  <pageMargins left="0.39370078740157483" right="0.39370078740157483" top="0.86614173228346458" bottom="0.78740157480314965" header="0.51181102362204722" footer="0.51181102362204722"/>
  <pageSetup paperSize="9" scale="64" orientation="landscape" horizontalDpi="4294967293" r:id="rId1"/>
  <headerFooter alignWithMargins="0">
    <oddFooter>Página &amp;P de &amp;N</oddFooter>
  </headerFooter>
  <rowBreaks count="1" manualBreakCount="1">
    <brk id="1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rgb="FF92D050"/>
    <pageSetUpPr fitToPage="1"/>
  </sheetPr>
  <dimension ref="A1:L24"/>
  <sheetViews>
    <sheetView showGridLines="0" view="pageBreakPreview" zoomScale="75" zoomScaleNormal="75"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11" sqref="H11"/>
    </sheetView>
  </sheetViews>
  <sheetFormatPr defaultColWidth="9.109375" defaultRowHeight="13.2" x14ac:dyDescent="0.25"/>
  <cols>
    <col min="1" max="1" width="6.88671875" style="5" customWidth="1"/>
    <col min="2" max="2" width="70.6640625" style="17" customWidth="1"/>
    <col min="3" max="3" width="23.5546875" style="5" customWidth="1"/>
    <col min="4" max="4" width="18.88671875" style="5" customWidth="1"/>
    <col min="5" max="5" width="16.88671875" style="5" customWidth="1"/>
    <col min="6" max="6" width="18.109375" style="5" customWidth="1"/>
    <col min="7" max="7" width="20.44140625" style="5" customWidth="1"/>
    <col min="8" max="8" width="32" style="5" customWidth="1"/>
    <col min="9" max="9" width="9.109375" style="5"/>
    <col min="10" max="10" width="11" style="5" bestFit="1" customWidth="1"/>
    <col min="11" max="16384" width="9.109375" style="5"/>
  </cols>
  <sheetData>
    <row r="1" spans="1:10" ht="84.6" customHeight="1" thickBot="1" x14ac:dyDescent="0.3">
      <c r="A1" s="245" t="s">
        <v>35</v>
      </c>
      <c r="B1" s="246"/>
      <c r="C1" s="246"/>
      <c r="D1" s="246"/>
      <c r="E1" s="246"/>
      <c r="F1" s="246"/>
      <c r="G1" s="246"/>
      <c r="H1" s="247"/>
      <c r="I1" s="134"/>
    </row>
    <row r="2" spans="1:10" ht="18" customHeight="1" thickBot="1" x14ac:dyDescent="0.3">
      <c r="A2" s="248" t="s">
        <v>28</v>
      </c>
      <c r="B2" s="249"/>
      <c r="C2" s="249"/>
      <c r="D2" s="249"/>
      <c r="E2" s="249"/>
      <c r="F2" s="249"/>
      <c r="G2" s="249"/>
      <c r="H2" s="250"/>
      <c r="I2" s="7"/>
    </row>
    <row r="3" spans="1:10" ht="12.75" customHeight="1" x14ac:dyDescent="0.25">
      <c r="A3" s="167"/>
      <c r="B3" s="26"/>
      <c r="C3" s="27"/>
      <c r="D3" s="27"/>
      <c r="E3" s="27"/>
      <c r="F3" s="27"/>
      <c r="G3" s="27"/>
      <c r="H3" s="168"/>
      <c r="I3" s="7"/>
    </row>
    <row r="4" spans="1:10" ht="17.25" customHeight="1" x14ac:dyDescent="0.25">
      <c r="A4" s="169" t="str">
        <f>'MM CALC'!A3</f>
        <v>PREFEITURA MUNICIPAL DE DIVISA ALEGRE / MG</v>
      </c>
      <c r="B4" s="140"/>
      <c r="C4" s="1"/>
      <c r="D4" s="1"/>
      <c r="E4" s="1"/>
      <c r="F4" s="1"/>
      <c r="G4" s="1"/>
      <c r="H4" s="170"/>
      <c r="I4" s="7"/>
    </row>
    <row r="5" spans="1:10" x14ac:dyDescent="0.25">
      <c r="A5" s="225" t="str">
        <f>'MM CALC'!A4</f>
        <v xml:space="preserve">OBJETO: MANUTENÇÃO DAS INSTALAÇÕES FÍSICAS DA UBS CENTRO DE DIVISA  ALEGRE / MG </v>
      </c>
      <c r="B5" s="226"/>
      <c r="C5" s="153" t="s">
        <v>27</v>
      </c>
      <c r="D5" s="154">
        <f>'PLAN ORÇ'!I25</f>
        <v>60889.122100000001</v>
      </c>
      <c r="E5" s="153"/>
      <c r="F5" s="153"/>
      <c r="G5" s="153"/>
      <c r="H5" s="170" t="str">
        <f>'MM CALC'!E3</f>
        <v>DATA: 23 DE MARÇO DE 2023</v>
      </c>
    </row>
    <row r="6" spans="1:10" ht="17.25" customHeight="1" x14ac:dyDescent="0.25">
      <c r="A6" s="169" t="str">
        <f>'MM CALC'!A5</f>
        <v>LOCAL: PRAÇA DA LIBERDADE, N° 247, DIVISA ALEGRE - MG</v>
      </c>
      <c r="B6" s="140"/>
      <c r="C6" s="1"/>
      <c r="D6" s="1"/>
      <c r="E6" s="1"/>
      <c r="F6" s="1"/>
      <c r="G6" s="1"/>
      <c r="H6" s="170"/>
      <c r="J6" s="28"/>
    </row>
    <row r="7" spans="1:10" ht="26.4" x14ac:dyDescent="0.25">
      <c r="A7" s="171" t="s">
        <v>0</v>
      </c>
      <c r="B7" s="155" t="s">
        <v>1</v>
      </c>
      <c r="C7" s="16" t="s">
        <v>20</v>
      </c>
      <c r="D7" s="16" t="s">
        <v>16</v>
      </c>
      <c r="E7" s="16" t="s">
        <v>17</v>
      </c>
      <c r="F7" s="16" t="s">
        <v>18</v>
      </c>
      <c r="G7" s="16" t="s">
        <v>26</v>
      </c>
      <c r="H7" s="172" t="s">
        <v>8</v>
      </c>
    </row>
    <row r="8" spans="1:10" x14ac:dyDescent="0.25">
      <c r="A8" s="251">
        <f>'PLAN ORÇ'!A12</f>
        <v>1</v>
      </c>
      <c r="B8" s="244" t="s">
        <v>24</v>
      </c>
      <c r="C8" s="156">
        <f>C9/$C$15</f>
        <v>1.6212235715581124E-2</v>
      </c>
      <c r="D8" s="156">
        <f>D9/$C$15</f>
        <v>1.6212235715581124E-2</v>
      </c>
      <c r="E8" s="156"/>
      <c r="F8" s="156"/>
      <c r="G8" s="156"/>
      <c r="H8" s="173">
        <f>SUM(D8:G8)</f>
        <v>1.6212235715581124E-2</v>
      </c>
    </row>
    <row r="9" spans="1:10" x14ac:dyDescent="0.25">
      <c r="A9" s="251"/>
      <c r="B9" s="244"/>
      <c r="C9" s="32">
        <f>'PLAN ORÇ'!I13</f>
        <v>987.14879999999994</v>
      </c>
      <c r="D9" s="32">
        <f>C9</f>
        <v>987.14879999999994</v>
      </c>
      <c r="E9" s="32"/>
      <c r="F9" s="32"/>
      <c r="G9" s="32"/>
      <c r="H9" s="101">
        <f>ROUND(SUM(D9:G9),2)</f>
        <v>987.15</v>
      </c>
      <c r="J9" s="9"/>
    </row>
    <row r="10" spans="1:10" x14ac:dyDescent="0.25">
      <c r="A10" s="251" t="str">
        <f>'PLAN ORÇ'!A14</f>
        <v>2</v>
      </c>
      <c r="B10" s="244" t="s">
        <v>80</v>
      </c>
      <c r="C10" s="156">
        <f>C11/$C$15</f>
        <v>0.98378776428441883</v>
      </c>
      <c r="D10" s="156">
        <f>D11/$C$15</f>
        <v>0.49189388214220942</v>
      </c>
      <c r="E10" s="156">
        <f>E11/$C$15</f>
        <v>0.49189388214220942</v>
      </c>
      <c r="F10" s="156"/>
      <c r="G10" s="156"/>
      <c r="H10" s="173">
        <f>SUM(D10:G10)</f>
        <v>0.98378776428441883</v>
      </c>
    </row>
    <row r="11" spans="1:10" x14ac:dyDescent="0.25">
      <c r="A11" s="251"/>
      <c r="B11" s="222"/>
      <c r="C11" s="32">
        <f>'PLAN ORÇ'!I14</f>
        <v>59901.973299999998</v>
      </c>
      <c r="D11" s="32">
        <f>C11/2</f>
        <v>29950.986649999999</v>
      </c>
      <c r="E11" s="32">
        <f>C11/2</f>
        <v>29950.986649999999</v>
      </c>
      <c r="F11" s="32"/>
      <c r="G11" s="32"/>
      <c r="H11" s="101">
        <f>ROUND(SUM(D11:G11),2)</f>
        <v>59901.97</v>
      </c>
      <c r="J11" s="9"/>
    </row>
    <row r="12" spans="1:10" ht="13.2" customHeight="1" x14ac:dyDescent="0.25">
      <c r="A12" s="251"/>
      <c r="B12" s="244"/>
      <c r="C12" s="156"/>
      <c r="D12" s="156"/>
      <c r="E12" s="156"/>
      <c r="F12" s="156"/>
      <c r="G12" s="156"/>
      <c r="H12" s="173"/>
    </row>
    <row r="13" spans="1:10" x14ac:dyDescent="0.25">
      <c r="A13" s="251"/>
      <c r="B13" s="222"/>
      <c r="C13" s="32"/>
      <c r="D13" s="32"/>
      <c r="E13" s="157"/>
      <c r="F13" s="32"/>
      <c r="G13" s="32"/>
      <c r="H13" s="101"/>
    </row>
    <row r="14" spans="1:10" x14ac:dyDescent="0.25">
      <c r="A14" s="252" t="s">
        <v>8</v>
      </c>
      <c r="B14" s="218"/>
      <c r="C14" s="158">
        <f>C8+C10</f>
        <v>1</v>
      </c>
      <c r="D14" s="158">
        <f>D8+D10</f>
        <v>0.50810611785779058</v>
      </c>
      <c r="E14" s="158">
        <f>E8+E10</f>
        <v>0.49189388214220942</v>
      </c>
      <c r="F14" s="158"/>
      <c r="G14" s="158"/>
      <c r="H14" s="174">
        <f>SUM(D14:G14)</f>
        <v>1</v>
      </c>
      <c r="I14" s="133"/>
    </row>
    <row r="15" spans="1:10" x14ac:dyDescent="0.25">
      <c r="A15" s="252"/>
      <c r="B15" s="218"/>
      <c r="C15" s="159">
        <f>'PLAN ORÇ'!I25</f>
        <v>60889.122100000001</v>
      </c>
      <c r="D15" s="159">
        <f>D9+D11</f>
        <v>30938.135449999998</v>
      </c>
      <c r="E15" s="159">
        <f>E9+E11</f>
        <v>29950.986649999999</v>
      </c>
      <c r="F15" s="159"/>
      <c r="G15" s="159"/>
      <c r="H15" s="175">
        <f>SUM(D15:G15)</f>
        <v>60889.122099999993</v>
      </c>
    </row>
    <row r="16" spans="1:10" x14ac:dyDescent="0.25">
      <c r="A16" s="141"/>
      <c r="B16" s="176"/>
      <c r="C16" s="177"/>
      <c r="D16" s="178"/>
      <c r="E16" s="178"/>
      <c r="F16" s="178"/>
      <c r="G16" s="178"/>
      <c r="H16" s="104"/>
    </row>
    <row r="17" spans="1:12" x14ac:dyDescent="0.25">
      <c r="A17" s="141"/>
      <c r="B17" s="176"/>
      <c r="C17" s="177"/>
      <c r="D17" s="178"/>
      <c r="E17" s="178"/>
      <c r="F17" s="178"/>
      <c r="G17" s="178"/>
      <c r="H17" s="104"/>
      <c r="J17" s="9"/>
    </row>
    <row r="18" spans="1:12" ht="13.2" customHeight="1" x14ac:dyDescent="0.25">
      <c r="A18" s="179"/>
      <c r="H18" s="152"/>
    </row>
    <row r="19" spans="1:12" ht="15.6" customHeight="1" x14ac:dyDescent="0.25">
      <c r="A19" s="162"/>
      <c r="B19" s="3" t="s">
        <v>39</v>
      </c>
      <c r="C19" s="161"/>
      <c r="D19" s="3"/>
      <c r="E19" s="3" t="s">
        <v>39</v>
      </c>
      <c r="F19" s="3"/>
      <c r="G19" s="64"/>
      <c r="H19" s="147"/>
      <c r="I19" s="147"/>
      <c r="K19" s="3"/>
      <c r="L19" s="105"/>
    </row>
    <row r="20" spans="1:12" x14ac:dyDescent="0.25">
      <c r="A20" s="160"/>
      <c r="B20" s="148" t="s">
        <v>41</v>
      </c>
      <c r="C20" s="161"/>
      <c r="D20" s="148"/>
      <c r="E20" s="148" t="s">
        <v>47</v>
      </c>
      <c r="F20" s="148"/>
      <c r="G20" s="146"/>
      <c r="H20" s="147"/>
      <c r="I20" s="147"/>
      <c r="K20" s="3"/>
      <c r="L20" s="105"/>
    </row>
    <row r="21" spans="1:12" ht="13.2" customHeight="1" x14ac:dyDescent="0.25">
      <c r="A21" s="145"/>
      <c r="B21" s="3" t="s">
        <v>42</v>
      </c>
      <c r="C21" s="146"/>
      <c r="D21" s="3"/>
      <c r="E21" s="3" t="s">
        <v>40</v>
      </c>
      <c r="F21" s="3"/>
      <c r="G21" s="146"/>
      <c r="H21" s="147"/>
      <c r="I21" s="147"/>
      <c r="K21" s="3"/>
      <c r="L21" s="105"/>
    </row>
    <row r="22" spans="1:12" ht="15.6" x14ac:dyDescent="0.25">
      <c r="A22" s="179"/>
      <c r="B22" s="234"/>
      <c r="C22" s="234"/>
      <c r="D22" s="234"/>
      <c r="E22" s="234"/>
      <c r="F22" s="234"/>
      <c r="G22" s="234"/>
      <c r="H22" s="235"/>
      <c r="J22" s="9"/>
    </row>
    <row r="23" spans="1:12" x14ac:dyDescent="0.25">
      <c r="A23" s="179"/>
      <c r="C23" s="7"/>
      <c r="D23" s="7"/>
      <c r="E23" s="7"/>
      <c r="F23" s="7"/>
      <c r="G23" s="7"/>
      <c r="H23" s="150"/>
      <c r="J23" s="9"/>
    </row>
    <row r="24" spans="1:12" ht="13.8" thickBot="1" x14ac:dyDescent="0.3">
      <c r="A24" s="180"/>
      <c r="B24" s="181"/>
      <c r="C24" s="182"/>
      <c r="D24" s="182"/>
      <c r="E24" s="182"/>
      <c r="F24" s="182"/>
      <c r="G24" s="182"/>
      <c r="H24" s="183"/>
    </row>
  </sheetData>
  <mergeCells count="11">
    <mergeCell ref="B12:B13"/>
    <mergeCell ref="A1:H1"/>
    <mergeCell ref="B22:H22"/>
    <mergeCell ref="A5:B5"/>
    <mergeCell ref="A2:H2"/>
    <mergeCell ref="A8:A9"/>
    <mergeCell ref="B8:B9"/>
    <mergeCell ref="A14:B15"/>
    <mergeCell ref="A10:A11"/>
    <mergeCell ref="B10:B11"/>
    <mergeCell ref="A12:A13"/>
  </mergeCells>
  <printOptions horizontalCentered="1"/>
  <pageMargins left="0.78740157480314965" right="0.59055118110236227" top="1.5748031496062993" bottom="0.78740157480314965" header="0.31496062992125984" footer="0.31496062992125984"/>
  <pageSetup paperSize="9" scale="63" orientation="landscape" horizontalDpi="4294967292" verticalDpi="1200" r:id="rId1"/>
  <ignoredErrors>
    <ignoredError sqref="C8:H8" evalError="1"/>
    <ignoredError sqref="C10:D10 H14 H15 D9:H9 F11:H11 F10:H10" evalError="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 ORÇ</vt:lpstr>
      <vt:lpstr>MM CALC</vt:lpstr>
      <vt:lpstr>CRON</vt:lpstr>
      <vt:lpstr>CRON!Area_de_impressao</vt:lpstr>
      <vt:lpstr>'MM CALC'!Area_de_impressao</vt:lpstr>
      <vt:lpstr>'PLAN ORÇ'!Area_de_impressao</vt:lpstr>
      <vt:lpstr>Fonte</vt:lpstr>
      <vt:lpstr>'MM CALC'!Titulos_de_impressao</vt:lpstr>
      <vt:lpstr>'PLAN ORÇ'!Titulos_de_impressao</vt:lpstr>
    </vt:vector>
  </TitlesOfParts>
  <Company>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Marcos Fróis</cp:lastModifiedBy>
  <cp:lastPrinted>2023-04-17T18:34:43Z</cp:lastPrinted>
  <dcterms:created xsi:type="dcterms:W3CDTF">2010-03-02T12:32:19Z</dcterms:created>
  <dcterms:modified xsi:type="dcterms:W3CDTF">2023-05-11T16:17:16Z</dcterms:modified>
</cp:coreProperties>
</file>